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Transmission Rates AEP West SPP OpCos and Transcos\Projected\2022 Projection\Filed Documents 11-1-2021\"/>
    </mc:Choice>
  </mc:AlternateContent>
  <bookViews>
    <workbookView xWindow="285" yWindow="0" windowWidth="18915" windowHeight="4470" tabRatio="838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xyz - blank" sheetId="13" r:id="rId78"/>
  </sheets>
  <externalReferences>
    <externalReference r:id="rId79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'S.xyz - blank'!$A$1:$P$165</definedName>
    <definedName name="_xlnm.Print_Area" localSheetId="0">SWE.Sch.11.Rates!$A$1:$T$98</definedName>
    <definedName name="_xlnm.Print_Area" localSheetId="1">SWE.WS.F.BPU.ATRR.Projected!$A$1:$O$93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'S.xyz - blank'!#REF!</definedName>
    <definedName name="_xlnm.Print_Titles" localSheetId="0">SWE.Sch.11.Rates!$1:$17</definedName>
    <definedName name="_xlnm.Print_Titles" localSheetId="1">SWE.WS.F.BPU.ATRR.Projected!$1:$6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62913"/>
</workbook>
</file>

<file path=xl/calcChain.xml><?xml version="1.0" encoding="utf-8"?>
<calcChain xmlns="http://schemas.openxmlformats.org/spreadsheetml/2006/main">
  <c r="N100" i="99" l="1"/>
  <c r="L100" i="99"/>
  <c r="M100" i="99" s="1"/>
  <c r="N99" i="99"/>
  <c r="M99" i="99"/>
  <c r="L99" i="99"/>
  <c r="N100" i="98"/>
  <c r="L100" i="98"/>
  <c r="M100" i="98" s="1"/>
  <c r="N99" i="98"/>
  <c r="L99" i="98"/>
  <c r="M99" i="98" s="1"/>
  <c r="N100" i="97"/>
  <c r="L100" i="97"/>
  <c r="M100" i="97" s="1"/>
  <c r="N99" i="97"/>
  <c r="L99" i="97"/>
  <c r="M99" i="97" s="1"/>
  <c r="N101" i="96"/>
  <c r="L101" i="96"/>
  <c r="M101" i="96" s="1"/>
  <c r="N100" i="96"/>
  <c r="M100" i="96"/>
  <c r="L100" i="96"/>
  <c r="N101" i="95"/>
  <c r="L101" i="95"/>
  <c r="M101" i="95" s="1"/>
  <c r="N100" i="95"/>
  <c r="M100" i="95"/>
  <c r="L100" i="95"/>
  <c r="N102" i="94"/>
  <c r="L102" i="94"/>
  <c r="M102" i="94" s="1"/>
  <c r="N101" i="94"/>
  <c r="L101" i="94"/>
  <c r="M101" i="94" s="1"/>
  <c r="N100" i="94"/>
  <c r="M100" i="94"/>
  <c r="L100" i="94"/>
  <c r="N101" i="93"/>
  <c r="L101" i="93"/>
  <c r="M101" i="93" s="1"/>
  <c r="N100" i="93"/>
  <c r="L100" i="93"/>
  <c r="M100" i="93" s="1"/>
  <c r="N102" i="92"/>
  <c r="L102" i="92"/>
  <c r="M102" i="92" s="1"/>
  <c r="N101" i="92"/>
  <c r="L101" i="92"/>
  <c r="M101" i="92" s="1"/>
  <c r="N102" i="91"/>
  <c r="L102" i="91"/>
  <c r="M102" i="91" s="1"/>
  <c r="N101" i="91"/>
  <c r="L101" i="91"/>
  <c r="M101" i="91" s="1"/>
  <c r="N102" i="90"/>
  <c r="L102" i="90"/>
  <c r="M102" i="90" s="1"/>
  <c r="N101" i="90"/>
  <c r="M101" i="90"/>
  <c r="L101" i="90"/>
  <c r="N102" i="89"/>
  <c r="L102" i="89"/>
  <c r="M102" i="89" s="1"/>
  <c r="N101" i="89"/>
  <c r="L101" i="89"/>
  <c r="M101" i="89" s="1"/>
  <c r="N102" i="88"/>
  <c r="L102" i="88"/>
  <c r="M102" i="88" s="1"/>
  <c r="N101" i="88"/>
  <c r="L101" i="88"/>
  <c r="M101" i="88" s="1"/>
  <c r="N102" i="87"/>
  <c r="L102" i="87"/>
  <c r="M102" i="87" s="1"/>
  <c r="N101" i="87"/>
  <c r="L101" i="87"/>
  <c r="M101" i="87" s="1"/>
  <c r="N102" i="86"/>
  <c r="L102" i="86"/>
  <c r="M102" i="86" s="1"/>
  <c r="N101" i="86"/>
  <c r="M101" i="86"/>
  <c r="L101" i="86"/>
  <c r="N103" i="85"/>
  <c r="L103" i="85"/>
  <c r="M103" i="85" s="1"/>
  <c r="N102" i="85"/>
  <c r="L102" i="85"/>
  <c r="M102" i="85" s="1"/>
  <c r="N102" i="84"/>
  <c r="L102" i="84"/>
  <c r="M102" i="84" s="1"/>
  <c r="N101" i="84"/>
  <c r="M101" i="84"/>
  <c r="L101" i="84"/>
  <c r="N103" i="83"/>
  <c r="L103" i="83"/>
  <c r="M103" i="83" s="1"/>
  <c r="N102" i="83"/>
  <c r="M102" i="83"/>
  <c r="L102" i="83"/>
  <c r="N103" i="82"/>
  <c r="L103" i="82"/>
  <c r="M103" i="82" s="1"/>
  <c r="N102" i="82"/>
  <c r="L102" i="82"/>
  <c r="M102" i="82" s="1"/>
  <c r="N103" i="81"/>
  <c r="L103" i="81"/>
  <c r="M103" i="81" s="1"/>
  <c r="N102" i="81"/>
  <c r="L102" i="81"/>
  <c r="M102" i="81" s="1"/>
  <c r="N103" i="80"/>
  <c r="L103" i="80"/>
  <c r="M103" i="80" s="1"/>
  <c r="N102" i="80"/>
  <c r="M102" i="80"/>
  <c r="L102" i="80"/>
  <c r="N104" i="79"/>
  <c r="L104" i="79"/>
  <c r="M104" i="79" s="1"/>
  <c r="N103" i="79"/>
  <c r="L103" i="79"/>
  <c r="M103" i="79" s="1"/>
  <c r="N104" i="78"/>
  <c r="L104" i="78"/>
  <c r="M104" i="78" s="1"/>
  <c r="N103" i="78"/>
  <c r="L103" i="78"/>
  <c r="M103" i="78" s="1"/>
  <c r="N104" i="77"/>
  <c r="L104" i="77"/>
  <c r="M104" i="77" s="1"/>
  <c r="N103" i="77"/>
  <c r="L103" i="77"/>
  <c r="M103" i="77" s="1"/>
  <c r="N104" i="76"/>
  <c r="L104" i="76"/>
  <c r="M104" i="76" s="1"/>
  <c r="N103" i="76"/>
  <c r="L103" i="76"/>
  <c r="M103" i="76" s="1"/>
  <c r="N104" i="75"/>
  <c r="L104" i="75"/>
  <c r="M104" i="75" s="1"/>
  <c r="N103" i="75"/>
  <c r="L103" i="75"/>
  <c r="M103" i="75" s="1"/>
  <c r="N109" i="74"/>
  <c r="L109" i="74"/>
  <c r="M109" i="74" s="1"/>
  <c r="N108" i="74"/>
  <c r="M108" i="74"/>
  <c r="L108" i="74"/>
  <c r="N107" i="74"/>
  <c r="L107" i="74"/>
  <c r="M107" i="74" s="1"/>
  <c r="N109" i="73"/>
  <c r="L109" i="73"/>
  <c r="M109" i="73" s="1"/>
  <c r="N108" i="73"/>
  <c r="L108" i="73"/>
  <c r="M108" i="73" s="1"/>
  <c r="N107" i="72"/>
  <c r="L107" i="72"/>
  <c r="M107" i="72" s="1"/>
  <c r="N106" i="72"/>
  <c r="L106" i="72"/>
  <c r="M106" i="72" s="1"/>
  <c r="N111" i="71"/>
  <c r="L111" i="71"/>
  <c r="M111" i="71" s="1"/>
  <c r="N110" i="71"/>
  <c r="M110" i="71"/>
  <c r="L110" i="71"/>
  <c r="N112" i="70"/>
  <c r="L112" i="70"/>
  <c r="M112" i="70" s="1"/>
  <c r="N111" i="70"/>
  <c r="L111" i="70"/>
  <c r="M111" i="70" s="1"/>
  <c r="N112" i="69"/>
  <c r="L112" i="69"/>
  <c r="M112" i="69" s="1"/>
  <c r="N111" i="69"/>
  <c r="L111" i="69"/>
  <c r="M111" i="69" s="1"/>
  <c r="N105" i="68"/>
  <c r="L105" i="68"/>
  <c r="M105" i="68" s="1"/>
  <c r="N104" i="68"/>
  <c r="L104" i="68"/>
  <c r="M104" i="68" s="1"/>
  <c r="N105" i="67"/>
  <c r="L105" i="67"/>
  <c r="M105" i="67" s="1"/>
  <c r="N104" i="67"/>
  <c r="M104" i="67"/>
  <c r="L104" i="67"/>
  <c r="N105" i="66"/>
  <c r="L105" i="66"/>
  <c r="M105" i="66" s="1"/>
  <c r="N104" i="66"/>
  <c r="M104" i="66"/>
  <c r="L104" i="66"/>
  <c r="N105" i="65"/>
  <c r="L105" i="65"/>
  <c r="M105" i="65" s="1"/>
  <c r="N104" i="65"/>
  <c r="L104" i="65"/>
  <c r="M104" i="65" s="1"/>
  <c r="N106" i="64"/>
  <c r="L106" i="64"/>
  <c r="M106" i="64" s="1"/>
  <c r="N105" i="64"/>
  <c r="L105" i="64"/>
  <c r="M105" i="64" s="1"/>
  <c r="N106" i="60"/>
  <c r="L106" i="60"/>
  <c r="M106" i="60" s="1"/>
  <c r="N105" i="60"/>
  <c r="L105" i="60"/>
  <c r="M105" i="60" s="1"/>
  <c r="N106" i="62"/>
  <c r="L106" i="62"/>
  <c r="M106" i="62" s="1"/>
  <c r="N105" i="62"/>
  <c r="L105" i="62"/>
  <c r="M105" i="62" s="1"/>
  <c r="N106" i="63"/>
  <c r="L106" i="63"/>
  <c r="M106" i="63" s="1"/>
  <c r="N105" i="63"/>
  <c r="L105" i="63"/>
  <c r="M105" i="63" s="1"/>
  <c r="N106" i="61"/>
  <c r="L106" i="61"/>
  <c r="M106" i="61" s="1"/>
  <c r="N105" i="61"/>
  <c r="L105" i="61"/>
  <c r="M105" i="61" s="1"/>
  <c r="N106" i="59"/>
  <c r="L106" i="59"/>
  <c r="M106" i="59" s="1"/>
  <c r="N105" i="59"/>
  <c r="M105" i="59"/>
  <c r="L105" i="59"/>
  <c r="N107" i="58"/>
  <c r="L107" i="58"/>
  <c r="M107" i="58" s="1"/>
  <c r="N106" i="58"/>
  <c r="L106" i="58"/>
  <c r="M106" i="58" s="1"/>
  <c r="N107" i="57"/>
  <c r="L107" i="57"/>
  <c r="M107" i="57" s="1"/>
  <c r="N106" i="57"/>
  <c r="L106" i="57"/>
  <c r="M106" i="57" s="1"/>
  <c r="N107" i="56"/>
  <c r="L107" i="56"/>
  <c r="M107" i="56" s="1"/>
  <c r="N106" i="56"/>
  <c r="L106" i="56"/>
  <c r="M106" i="56" s="1"/>
  <c r="N107" i="55"/>
  <c r="L107" i="55"/>
  <c r="M107" i="55" s="1"/>
  <c r="N106" i="55"/>
  <c r="L106" i="55"/>
  <c r="M106" i="55" s="1"/>
  <c r="N107" i="54"/>
  <c r="L107" i="54"/>
  <c r="M107" i="54" s="1"/>
  <c r="N106" i="54"/>
  <c r="L106" i="54"/>
  <c r="M106" i="54" s="1"/>
  <c r="N107" i="53"/>
  <c r="L107" i="53"/>
  <c r="M107" i="53" s="1"/>
  <c r="N106" i="53"/>
  <c r="L106" i="53"/>
  <c r="M106" i="53" s="1"/>
  <c r="N107" i="46"/>
  <c r="L107" i="46"/>
  <c r="M107" i="46" s="1"/>
  <c r="N106" i="46"/>
  <c r="L106" i="46"/>
  <c r="M106" i="46" s="1"/>
  <c r="N108" i="45"/>
  <c r="L108" i="45"/>
  <c r="M108" i="45" s="1"/>
  <c r="N107" i="45"/>
  <c r="L107" i="45"/>
  <c r="M107" i="45" s="1"/>
  <c r="N109" i="44"/>
  <c r="L109" i="44"/>
  <c r="M109" i="44" s="1"/>
  <c r="N108" i="44"/>
  <c r="M108" i="44"/>
  <c r="L108" i="44"/>
  <c r="N109" i="43"/>
  <c r="L109" i="43"/>
  <c r="M109" i="43" s="1"/>
  <c r="N108" i="43"/>
  <c r="L108" i="43"/>
  <c r="M108" i="43" s="1"/>
  <c r="N109" i="42"/>
  <c r="L109" i="42"/>
  <c r="M109" i="42" s="1"/>
  <c r="N108" i="42"/>
  <c r="L108" i="42"/>
  <c r="M108" i="42" s="1"/>
  <c r="N109" i="41"/>
  <c r="L109" i="41"/>
  <c r="M109" i="41" s="1"/>
  <c r="N108" i="41"/>
  <c r="L108" i="41"/>
  <c r="M108" i="41" s="1"/>
  <c r="N109" i="39"/>
  <c r="L109" i="39"/>
  <c r="M109" i="39" s="1"/>
  <c r="N108" i="39"/>
  <c r="L108" i="39"/>
  <c r="M108" i="39" s="1"/>
  <c r="N111" i="34"/>
  <c r="L111" i="34"/>
  <c r="M111" i="34" s="1"/>
  <c r="N110" i="34"/>
  <c r="L110" i="34"/>
  <c r="M110" i="34" s="1"/>
  <c r="N111" i="32"/>
  <c r="L111" i="32"/>
  <c r="M111" i="32" s="1"/>
  <c r="N110" i="32"/>
  <c r="M110" i="32"/>
  <c r="L110" i="32"/>
  <c r="N111" i="31"/>
  <c r="L111" i="31"/>
  <c r="M111" i="31" s="1"/>
  <c r="N110" i="31"/>
  <c r="L110" i="31"/>
  <c r="M110" i="31" s="1"/>
  <c r="N112" i="30"/>
  <c r="L112" i="30"/>
  <c r="M112" i="30" s="1"/>
  <c r="N111" i="30"/>
  <c r="L111" i="30"/>
  <c r="M111" i="30" s="1"/>
  <c r="N112" i="29"/>
  <c r="L112" i="29"/>
  <c r="M112" i="29" s="1"/>
  <c r="N111" i="29"/>
  <c r="L111" i="29"/>
  <c r="M111" i="29" s="1"/>
  <c r="N113" i="28"/>
  <c r="L113" i="28"/>
  <c r="M113" i="28" s="1"/>
  <c r="N112" i="28"/>
  <c r="L112" i="28"/>
  <c r="M112" i="28" s="1"/>
  <c r="N112" i="27"/>
  <c r="L112" i="27"/>
  <c r="M112" i="27" s="1"/>
  <c r="N111" i="27"/>
  <c r="L111" i="27"/>
  <c r="M111" i="27" s="1"/>
  <c r="N111" i="24"/>
  <c r="L111" i="24"/>
  <c r="M111" i="24" s="1"/>
  <c r="N110" i="24"/>
  <c r="M110" i="24"/>
  <c r="L110" i="24"/>
  <c r="N111" i="23"/>
  <c r="L111" i="23"/>
  <c r="M111" i="23" s="1"/>
  <c r="N110" i="23"/>
  <c r="L110" i="23"/>
  <c r="M110" i="23" s="1"/>
  <c r="N110" i="22"/>
  <c r="L110" i="22"/>
  <c r="M110" i="22" s="1"/>
  <c r="N109" i="22"/>
  <c r="L109" i="22"/>
  <c r="M109" i="22" s="1"/>
  <c r="N110" i="21"/>
  <c r="L110" i="21"/>
  <c r="M110" i="21" s="1"/>
  <c r="N109" i="21"/>
  <c r="L109" i="21"/>
  <c r="M109" i="21" s="1"/>
  <c r="M19" i="99"/>
  <c r="K19" i="99"/>
  <c r="L19" i="99" s="1"/>
  <c r="M19" i="98"/>
  <c r="K19" i="98"/>
  <c r="L19" i="98" s="1"/>
  <c r="M19" i="97"/>
  <c r="K19" i="97"/>
  <c r="L19" i="97" s="1"/>
  <c r="M20" i="96"/>
  <c r="K20" i="96"/>
  <c r="L20" i="96" s="1"/>
  <c r="M20" i="95"/>
  <c r="K20" i="95"/>
  <c r="L20" i="95" s="1"/>
  <c r="M21" i="94"/>
  <c r="K21" i="94"/>
  <c r="L21" i="94" s="1"/>
  <c r="M20" i="93"/>
  <c r="K20" i="93"/>
  <c r="L20" i="93" s="1"/>
  <c r="M21" i="92"/>
  <c r="K21" i="92"/>
  <c r="L21" i="92" s="1"/>
  <c r="M21" i="91"/>
  <c r="K21" i="91"/>
  <c r="L21" i="91" s="1"/>
  <c r="M21" i="90"/>
  <c r="K21" i="90"/>
  <c r="L21" i="90" s="1"/>
  <c r="M21" i="89"/>
  <c r="K21" i="89"/>
  <c r="L21" i="89" s="1"/>
  <c r="M21" i="88"/>
  <c r="K21" i="88"/>
  <c r="L21" i="88" s="1"/>
  <c r="M21" i="87"/>
  <c r="K21" i="87"/>
  <c r="L21" i="87" s="1"/>
  <c r="M22" i="86"/>
  <c r="K22" i="86"/>
  <c r="L22" i="86" s="1"/>
  <c r="M22" i="85"/>
  <c r="K22" i="85"/>
  <c r="L22" i="85" s="1"/>
  <c r="M22" i="84"/>
  <c r="K22" i="84"/>
  <c r="L22" i="84" s="1"/>
  <c r="M22" i="83"/>
  <c r="K22" i="83"/>
  <c r="L22" i="83" s="1"/>
  <c r="M22" i="82"/>
  <c r="K22" i="82"/>
  <c r="L22" i="82" s="1"/>
  <c r="M22" i="81"/>
  <c r="K22" i="81"/>
  <c r="L22" i="81" s="1"/>
  <c r="M22" i="80"/>
  <c r="K22" i="80"/>
  <c r="L22" i="80" s="1"/>
  <c r="M23" i="79"/>
  <c r="K23" i="79"/>
  <c r="L23" i="79" s="1"/>
  <c r="M23" i="78"/>
  <c r="K23" i="78"/>
  <c r="L23" i="78" s="1"/>
  <c r="M23" i="77"/>
  <c r="K23" i="77"/>
  <c r="L23" i="77" s="1"/>
  <c r="M23" i="76"/>
  <c r="K23" i="76"/>
  <c r="L23" i="76" s="1"/>
  <c r="M23" i="75"/>
  <c r="K23" i="75"/>
  <c r="L23" i="75" s="1"/>
  <c r="M28" i="74"/>
  <c r="K28" i="74"/>
  <c r="L28" i="74" s="1"/>
  <c r="M28" i="73"/>
  <c r="K28" i="73"/>
  <c r="L28" i="73" s="1"/>
  <c r="M26" i="72"/>
  <c r="K26" i="72"/>
  <c r="L26" i="72" s="1"/>
  <c r="M30" i="71"/>
  <c r="K30" i="71"/>
  <c r="L30" i="71" s="1"/>
  <c r="M31" i="70"/>
  <c r="K31" i="70"/>
  <c r="L31" i="70" s="1"/>
  <c r="M31" i="69"/>
  <c r="K31" i="69"/>
  <c r="L31" i="69" s="1"/>
  <c r="M24" i="68"/>
  <c r="K24" i="68"/>
  <c r="L24" i="68" s="1"/>
  <c r="M24" i="67"/>
  <c r="K24" i="67"/>
  <c r="L24" i="67" s="1"/>
  <c r="M24" i="66"/>
  <c r="K24" i="66"/>
  <c r="L24" i="66" s="1"/>
  <c r="M24" i="65"/>
  <c r="K24" i="65"/>
  <c r="L24" i="65" s="1"/>
  <c r="M25" i="64"/>
  <c r="K25" i="64"/>
  <c r="L25" i="64" s="1"/>
  <c r="M25" i="60"/>
  <c r="K25" i="60"/>
  <c r="L25" i="60" s="1"/>
  <c r="M25" i="62"/>
  <c r="K25" i="62"/>
  <c r="L25" i="62" s="1"/>
  <c r="M25" i="63"/>
  <c r="K25" i="63"/>
  <c r="L25" i="63" s="1"/>
  <c r="M25" i="61"/>
  <c r="K25" i="61"/>
  <c r="L25" i="61" s="1"/>
  <c r="M25" i="59"/>
  <c r="K25" i="59"/>
  <c r="L25" i="59" s="1"/>
  <c r="M26" i="58"/>
  <c r="K26" i="58"/>
  <c r="L26" i="58" s="1"/>
  <c r="M26" i="57"/>
  <c r="K26" i="57"/>
  <c r="L26" i="57" s="1"/>
  <c r="M26" i="56"/>
  <c r="K26" i="56"/>
  <c r="L26" i="56" s="1"/>
  <c r="M26" i="55"/>
  <c r="K26" i="55"/>
  <c r="L26" i="55" s="1"/>
  <c r="M26" i="54"/>
  <c r="K26" i="54"/>
  <c r="L26" i="54" s="1"/>
  <c r="M26" i="53"/>
  <c r="K26" i="53"/>
  <c r="L26" i="53" s="1"/>
  <c r="M26" i="46"/>
  <c r="K26" i="46"/>
  <c r="L26" i="46" s="1"/>
  <c r="M27" i="45"/>
  <c r="K27" i="45"/>
  <c r="L27" i="45" s="1"/>
  <c r="M28" i="44"/>
  <c r="K28" i="44"/>
  <c r="L28" i="44" s="1"/>
  <c r="M28" i="43"/>
  <c r="K28" i="43"/>
  <c r="L28" i="43" s="1"/>
  <c r="M28" i="42"/>
  <c r="K28" i="42"/>
  <c r="L28" i="42" s="1"/>
  <c r="M28" i="41"/>
  <c r="K28" i="41"/>
  <c r="L28" i="41" s="1"/>
  <c r="M28" i="39"/>
  <c r="K28" i="39"/>
  <c r="L28" i="39" s="1"/>
  <c r="M30" i="34"/>
  <c r="K30" i="34"/>
  <c r="L30" i="34" s="1"/>
  <c r="M30" i="32"/>
  <c r="K30" i="32"/>
  <c r="L30" i="32" s="1"/>
  <c r="M30" i="31"/>
  <c r="K30" i="31"/>
  <c r="L30" i="31" s="1"/>
  <c r="M31" i="30"/>
  <c r="K31" i="30"/>
  <c r="L31" i="30" s="1"/>
  <c r="M31" i="29"/>
  <c r="K31" i="29"/>
  <c r="L31" i="29" s="1"/>
  <c r="M32" i="28"/>
  <c r="K32" i="28"/>
  <c r="L32" i="28" s="1"/>
  <c r="M31" i="27"/>
  <c r="K31" i="27"/>
  <c r="L31" i="27" s="1"/>
  <c r="M30" i="24"/>
  <c r="K30" i="24"/>
  <c r="L30" i="24" s="1"/>
  <c r="M30" i="23"/>
  <c r="K30" i="23"/>
  <c r="L30" i="23" s="1"/>
  <c r="M29" i="22"/>
  <c r="K29" i="22"/>
  <c r="L29" i="22" s="1"/>
  <c r="I27" i="3"/>
  <c r="I28" i="3"/>
  <c r="I29" i="3"/>
  <c r="M29" i="21" l="1"/>
  <c r="K29" i="21"/>
  <c r="L29" i="21" s="1"/>
  <c r="N110" i="20"/>
  <c r="L110" i="20"/>
  <c r="M110" i="20" s="1"/>
  <c r="N109" i="20"/>
  <c r="L109" i="20"/>
  <c r="M109" i="20" s="1"/>
  <c r="M29" i="20"/>
  <c r="K29" i="20"/>
  <c r="L29" i="20" s="1"/>
  <c r="N110" i="19"/>
  <c r="L110" i="19"/>
  <c r="M110" i="19" s="1"/>
  <c r="N109" i="19"/>
  <c r="L109" i="19"/>
  <c r="M109" i="19" s="1"/>
  <c r="M29" i="19"/>
  <c r="K29" i="19"/>
  <c r="L29" i="19" s="1"/>
  <c r="N110" i="18"/>
  <c r="L110" i="18"/>
  <c r="M110" i="18" s="1"/>
  <c r="N109" i="18"/>
  <c r="L109" i="18"/>
  <c r="M109" i="18" s="1"/>
  <c r="M29" i="18"/>
  <c r="K29" i="18"/>
  <c r="L29" i="18" s="1"/>
  <c r="N110" i="17"/>
  <c r="L110" i="17"/>
  <c r="M110" i="17" s="1"/>
  <c r="N109" i="17"/>
  <c r="L109" i="17"/>
  <c r="M109" i="17" s="1"/>
  <c r="M29" i="17"/>
  <c r="K29" i="17"/>
  <c r="L29" i="17" s="1"/>
  <c r="M29" i="3"/>
  <c r="K29" i="3"/>
  <c r="L29" i="3" s="1"/>
  <c r="N110" i="3"/>
  <c r="L110" i="3"/>
  <c r="M110" i="3" s="1"/>
  <c r="N109" i="3"/>
  <c r="L109" i="3"/>
  <c r="M109" i="3" s="1"/>
  <c r="T14" i="36" l="1"/>
  <c r="I17" i="99" l="1"/>
  <c r="M20" i="94" l="1"/>
  <c r="K20" i="94"/>
  <c r="L20" i="94" s="1"/>
  <c r="M21" i="86"/>
  <c r="K21" i="86"/>
  <c r="L21" i="86" s="1"/>
  <c r="M27" i="74"/>
  <c r="K27" i="74"/>
  <c r="L27" i="74" s="1"/>
  <c r="M26" i="74"/>
  <c r="K26" i="74"/>
  <c r="L26" i="74" s="1"/>
  <c r="M18" i="99" l="1"/>
  <c r="K18" i="99"/>
  <c r="L18" i="99" s="1"/>
  <c r="M17" i="99"/>
  <c r="K17" i="99"/>
  <c r="L17" i="99" s="1"/>
  <c r="M18" i="97"/>
  <c r="K18" i="97"/>
  <c r="L18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 l="1"/>
  <c r="K22" i="76"/>
  <c r="L22" i="76" s="1"/>
  <c r="M22" i="75"/>
  <c r="K22" i="75"/>
  <c r="L22" i="75" s="1"/>
  <c r="M27" i="73"/>
  <c r="K27" i="73"/>
  <c r="L27" i="73" s="1"/>
  <c r="M25" i="72"/>
  <c r="K25" i="72"/>
  <c r="L25" i="72" s="1"/>
  <c r="K23" i="66"/>
  <c r="L23" i="66" s="1"/>
  <c r="M23" i="66"/>
  <c r="K24" i="63"/>
  <c r="L24" i="63" s="1"/>
  <c r="M24" i="63"/>
  <c r="M25" i="55"/>
  <c r="M25" i="53"/>
  <c r="M26" i="45"/>
  <c r="M27" i="41"/>
  <c r="K30" i="29"/>
  <c r="L30" i="29" s="1"/>
  <c r="M30" i="29"/>
  <c r="M30" i="27"/>
  <c r="M29" i="24"/>
  <c r="M28" i="18"/>
  <c r="M29" i="71"/>
  <c r="K29" i="71"/>
  <c r="L29" i="71" s="1"/>
  <c r="M28" i="22"/>
  <c r="K28" i="22"/>
  <c r="L28" i="22" s="1"/>
  <c r="M30" i="70" l="1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K25" i="55"/>
  <c r="L25" i="55" s="1"/>
  <c r="M25" i="54"/>
  <c r="K25" i="54"/>
  <c r="L25" i="54" s="1"/>
  <c r="K25" i="53"/>
  <c r="L25" i="53" s="1"/>
  <c r="M25" i="46"/>
  <c r="K25" i="46"/>
  <c r="L25" i="46" s="1"/>
  <c r="K26" i="45"/>
  <c r="L26" i="45" s="1"/>
  <c r="M27" i="44"/>
  <c r="K27" i="44"/>
  <c r="L27" i="44" s="1"/>
  <c r="M27" i="43"/>
  <c r="K27" i="43"/>
  <c r="L27" i="43" s="1"/>
  <c r="M27" i="42"/>
  <c r="K27" i="42"/>
  <c r="L27" i="42" s="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M30" i="30"/>
  <c r="K30" i="30"/>
  <c r="L30" i="30" s="1"/>
  <c r="M31" i="28"/>
  <c r="K31" i="28"/>
  <c r="L31" i="28" s="1"/>
  <c r="K30" i="27"/>
  <c r="L30" i="27" s="1"/>
  <c r="K29" i="24"/>
  <c r="L29" i="24" s="1"/>
  <c r="M29" i="23"/>
  <c r="K29" i="23"/>
  <c r="L29" i="23" s="1"/>
  <c r="M28" i="21"/>
  <c r="K28" i="21"/>
  <c r="L28" i="21" s="1"/>
  <c r="M28" i="20"/>
  <c r="K28" i="20"/>
  <c r="L28" i="20" s="1"/>
  <c r="M28" i="19"/>
  <c r="K28" i="19"/>
  <c r="L28" i="19" s="1"/>
  <c r="K28" i="18"/>
  <c r="L28" i="18" s="1"/>
  <c r="K28" i="17"/>
  <c r="L28" i="17" s="1"/>
  <c r="M28" i="17"/>
  <c r="M28" i="3"/>
  <c r="K28" i="3"/>
  <c r="L28" i="3" s="1"/>
  <c r="K29" i="31" l="1"/>
  <c r="L29" i="31" s="1"/>
  <c r="I13" i="36" l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M101" i="99"/>
  <c r="O100" i="99"/>
  <c r="O99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2" i="99"/>
  <c r="L22" i="99"/>
  <c r="N21" i="99"/>
  <c r="L21" i="99"/>
  <c r="N20" i="99"/>
  <c r="L20" i="99"/>
  <c r="N19" i="99"/>
  <c r="N18" i="99"/>
  <c r="N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3" i="99" l="1"/>
  <c r="O22" i="99"/>
  <c r="O26" i="99"/>
  <c r="O28" i="99"/>
  <c r="O30" i="99"/>
  <c r="O53" i="99"/>
  <c r="O55" i="99"/>
  <c r="O57" i="99"/>
  <c r="O61" i="99"/>
  <c r="O65" i="99"/>
  <c r="O69" i="99"/>
  <c r="O71" i="99"/>
  <c r="O34" i="99"/>
  <c r="O38" i="99"/>
  <c r="O44" i="99"/>
  <c r="O46" i="99"/>
  <c r="O19" i="99"/>
  <c r="O31" i="99"/>
  <c r="O43" i="99"/>
  <c r="O49" i="99"/>
  <c r="O32" i="99"/>
  <c r="O48" i="99"/>
  <c r="P106" i="99"/>
  <c r="P108" i="99"/>
  <c r="P112" i="99"/>
  <c r="P116" i="99"/>
  <c r="P104" i="99"/>
  <c r="P99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03" i="99"/>
  <c r="P110" i="99"/>
  <c r="P117" i="99"/>
  <c r="P121" i="99"/>
  <c r="P123" i="99"/>
  <c r="P125" i="99"/>
  <c r="P127" i="99"/>
  <c r="P129" i="99"/>
  <c r="P105" i="99"/>
  <c r="P107" i="99"/>
  <c r="P114" i="99"/>
  <c r="P102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J92" i="99" s="1"/>
  <c r="L86" i="99" s="1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P100" i="84" s="1"/>
  <c r="M100" i="84"/>
  <c r="L100" i="84"/>
  <c r="N101" i="83"/>
  <c r="L101" i="83"/>
  <c r="M101" i="83" s="1"/>
  <c r="N101" i="82"/>
  <c r="O101" i="82" s="1"/>
  <c r="P101" i="82" s="1"/>
  <c r="M101" i="82"/>
  <c r="L101" i="82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P102" i="75" s="1"/>
  <c r="M102" i="75"/>
  <c r="L102" i="75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P109" i="71" s="1"/>
  <c r="M109" i="71"/>
  <c r="L109" i="71"/>
  <c r="N110" i="70"/>
  <c r="O110" i="70" s="1"/>
  <c r="L110" i="70"/>
  <c r="M110" i="70" s="1"/>
  <c r="N110" i="69"/>
  <c r="O110" i="69" s="1"/>
  <c r="P110" i="69" s="1"/>
  <c r="M110" i="69"/>
  <c r="L110" i="69"/>
  <c r="N103" i="68"/>
  <c r="O103" i="68" s="1"/>
  <c r="P103" i="68" s="1"/>
  <c r="M103" i="68"/>
  <c r="L103" i="68"/>
  <c r="N103" i="67"/>
  <c r="L103" i="67"/>
  <c r="M103" i="67" s="1"/>
  <c r="N103" i="66"/>
  <c r="O103" i="66" s="1"/>
  <c r="P103" i="66" s="1"/>
  <c r="M103" i="66"/>
  <c r="L103" i="66"/>
  <c r="N103" i="65"/>
  <c r="O103" i="65" s="1"/>
  <c r="P103" i="65" s="1"/>
  <c r="M103" i="65"/>
  <c r="L103" i="65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P109" i="34" s="1"/>
  <c r="M109" i="34"/>
  <c r="L109" i="34"/>
  <c r="N109" i="32"/>
  <c r="O109" i="32" s="1"/>
  <c r="P109" i="32" s="1"/>
  <c r="M109" i="32"/>
  <c r="L109" i="32"/>
  <c r="N109" i="31"/>
  <c r="O109" i="31" s="1"/>
  <c r="P109" i="31" s="1"/>
  <c r="M109" i="31"/>
  <c r="L109" i="31"/>
  <c r="N110" i="30"/>
  <c r="O110" i="30" s="1"/>
  <c r="P110" i="30" s="1"/>
  <c r="M110" i="30"/>
  <c r="L110" i="30"/>
  <c r="N110" i="29"/>
  <c r="O110" i="29" s="1"/>
  <c r="P110" i="29" s="1"/>
  <c r="M110" i="29"/>
  <c r="L110" i="29"/>
  <c r="N111" i="28"/>
  <c r="O111" i="28" s="1"/>
  <c r="P111" i="28" s="1"/>
  <c r="M111" i="28"/>
  <c r="L111" i="28"/>
  <c r="N110" i="27"/>
  <c r="O110" i="27" s="1"/>
  <c r="P110" i="27" s="1"/>
  <c r="M110" i="27"/>
  <c r="L110" i="27"/>
  <c r="N109" i="24"/>
  <c r="O109" i="24" s="1"/>
  <c r="P109" i="24" s="1"/>
  <c r="M109" i="24"/>
  <c r="L109" i="24"/>
  <c r="N109" i="23"/>
  <c r="O109" i="23" s="1"/>
  <c r="P109" i="23" s="1"/>
  <c r="M109" i="23"/>
  <c r="L109" i="23"/>
  <c r="N108" i="22"/>
  <c r="O108" i="22" s="1"/>
  <c r="P108" i="22" s="1"/>
  <c r="M108" i="22"/>
  <c r="L108" i="22"/>
  <c r="N108" i="21"/>
  <c r="O108" i="21" s="1"/>
  <c r="L108" i="21"/>
  <c r="M108" i="21" s="1"/>
  <c r="N108" i="20"/>
  <c r="O108" i="20" s="1"/>
  <c r="L108" i="20"/>
  <c r="M108" i="20" s="1"/>
  <c r="N108" i="19"/>
  <c r="O108" i="19" s="1"/>
  <c r="P108" i="19" s="1"/>
  <c r="M108" i="19"/>
  <c r="L108" i="19"/>
  <c r="N108" i="18"/>
  <c r="O108" i="18" s="1"/>
  <c r="L108" i="18"/>
  <c r="M108" i="18" s="1"/>
  <c r="N108" i="17"/>
  <c r="O108" i="17" s="1"/>
  <c r="P108" i="17" s="1"/>
  <c r="M108" i="17"/>
  <c r="L108" i="17"/>
  <c r="N108" i="3"/>
  <c r="O108" i="3" s="1"/>
  <c r="L108" i="3"/>
  <c r="M108" i="3" s="1"/>
  <c r="P90" i="36"/>
  <c r="P89" i="36"/>
  <c r="M87" i="99" l="1"/>
  <c r="N87" i="99"/>
  <c r="O87" i="99" s="1"/>
  <c r="P108" i="18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C127" i="99" l="1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1" i="98"/>
  <c r="M101" i="98"/>
  <c r="O100" i="98"/>
  <c r="C100" i="98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O99" i="98"/>
  <c r="C99" i="98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2" i="98"/>
  <c r="L22" i="98"/>
  <c r="N21" i="98"/>
  <c r="L21" i="98"/>
  <c r="N20" i="98"/>
  <c r="L20" i="98"/>
  <c r="N19" i="98"/>
  <c r="M17" i="98"/>
  <c r="N17" i="98" s="1"/>
  <c r="K17" i="98"/>
  <c r="L17" i="98" s="1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1" i="97"/>
  <c r="M101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2" i="97"/>
  <c r="L22" i="97"/>
  <c r="N21" i="97"/>
  <c r="L21" i="97"/>
  <c r="N20" i="97"/>
  <c r="L20" i="97"/>
  <c r="N19" i="97"/>
  <c r="M17" i="97"/>
  <c r="N17" i="97" s="1"/>
  <c r="K17" i="97"/>
  <c r="L17" i="97" s="1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O71" i="98" l="1"/>
  <c r="J96" i="36"/>
  <c r="P10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22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2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P99" i="98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C127" i="97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B18" i="97"/>
  <c r="P102" i="97"/>
  <c r="P101" i="97"/>
  <c r="P100" i="97"/>
  <c r="P120" i="97"/>
  <c r="P124" i="97"/>
  <c r="P128" i="97"/>
  <c r="P121" i="97"/>
  <c r="P125" i="97"/>
  <c r="P129" i="97"/>
  <c r="B19" i="98" l="1"/>
  <c r="K18" i="98"/>
  <c r="M18" i="98"/>
  <c r="N18" i="97"/>
  <c r="O18" i="97" s="1"/>
  <c r="O87" i="97"/>
  <c r="N18" i="98" l="1"/>
  <c r="N87" i="98"/>
  <c r="L18" i="98"/>
  <c r="O18" i="98" s="1"/>
  <c r="M87" i="98"/>
  <c r="I18" i="98"/>
  <c r="B19" i="97"/>
  <c r="I18" i="97"/>
  <c r="O87" i="98" l="1"/>
  <c r="E36" i="1"/>
  <c r="E35" i="1"/>
  <c r="C36" i="1"/>
  <c r="C35" i="1"/>
  <c r="I103" i="36"/>
  <c r="C36" i="2" l="1"/>
  <c r="C35" i="2"/>
  <c r="E36" i="2" l="1"/>
  <c r="E35" i="2"/>
  <c r="M17" i="96" l="1"/>
  <c r="N17" i="96" s="1"/>
  <c r="K17" i="96"/>
  <c r="M17" i="95"/>
  <c r="N17" i="95" s="1"/>
  <c r="K17" i="95"/>
  <c r="L17" i="95" s="1"/>
  <c r="M17" i="94"/>
  <c r="K17" i="94"/>
  <c r="L17" i="94" s="1"/>
  <c r="O17" i="94" s="1"/>
  <c r="M17" i="93"/>
  <c r="K17" i="93"/>
  <c r="L17" i="93" s="1"/>
  <c r="N99" i="92"/>
  <c r="L99" i="92"/>
  <c r="M99" i="92"/>
  <c r="M18" i="92"/>
  <c r="N18" i="92" s="1"/>
  <c r="K18" i="92"/>
  <c r="L18" i="92" s="1"/>
  <c r="N99" i="91"/>
  <c r="L99" i="91"/>
  <c r="M18" i="91"/>
  <c r="K18" i="91"/>
  <c r="L18" i="91" s="1"/>
  <c r="N99" i="90"/>
  <c r="O99" i="90" s="1"/>
  <c r="L99" i="90"/>
  <c r="M18" i="90"/>
  <c r="K18" i="90"/>
  <c r="N99" i="89"/>
  <c r="L99" i="89"/>
  <c r="M18" i="89"/>
  <c r="K18" i="89"/>
  <c r="L18" i="89" s="1"/>
  <c r="N99" i="88"/>
  <c r="L99" i="88"/>
  <c r="M18" i="88"/>
  <c r="N18" i="88" s="1"/>
  <c r="K18" i="88"/>
  <c r="N99" i="87"/>
  <c r="L99" i="87"/>
  <c r="M18" i="87"/>
  <c r="N18" i="87" s="1"/>
  <c r="O18" i="87" s="1"/>
  <c r="K18" i="87"/>
  <c r="N99" i="86"/>
  <c r="O99" i="86"/>
  <c r="L99" i="86"/>
  <c r="M18" i="86"/>
  <c r="K18" i="86"/>
  <c r="L18" i="86" s="1"/>
  <c r="N100" i="85"/>
  <c r="L100" i="85"/>
  <c r="M19" i="85"/>
  <c r="N19" i="85" s="1"/>
  <c r="K19" i="85"/>
  <c r="L19" i="85" s="1"/>
  <c r="N99" i="84"/>
  <c r="L99" i="84"/>
  <c r="M19" i="84"/>
  <c r="N19" i="84" s="1"/>
  <c r="K19" i="84"/>
  <c r="L19" i="84" s="1"/>
  <c r="N100" i="83"/>
  <c r="L100" i="83"/>
  <c r="M19" i="83"/>
  <c r="N19" i="83" s="1"/>
  <c r="K19" i="83"/>
  <c r="L19" i="83" s="1"/>
  <c r="N100" i="82"/>
  <c r="L100" i="82"/>
  <c r="M19" i="82"/>
  <c r="N19" i="82" s="1"/>
  <c r="K19" i="82"/>
  <c r="L19" i="82" s="1"/>
  <c r="N100" i="81"/>
  <c r="O100" i="81"/>
  <c r="P100" i="81"/>
  <c r="M100" i="81"/>
  <c r="L100" i="81"/>
  <c r="M19" i="81"/>
  <c r="N19" i="81" s="1"/>
  <c r="K19" i="81"/>
  <c r="L19" i="81" s="1"/>
  <c r="N100" i="80"/>
  <c r="L100" i="80"/>
  <c r="M19" i="80"/>
  <c r="N19" i="80" s="1"/>
  <c r="K19" i="80"/>
  <c r="L19" i="80" s="1"/>
  <c r="N101" i="79"/>
  <c r="O101" i="79"/>
  <c r="P101" i="79" s="1"/>
  <c r="L101" i="79"/>
  <c r="M101" i="79" s="1"/>
  <c r="M20" i="79"/>
  <c r="N20" i="79" s="1"/>
  <c r="K20" i="79"/>
  <c r="L20" i="79" s="1"/>
  <c r="N101" i="78"/>
  <c r="O101" i="78" s="1"/>
  <c r="M101" i="78"/>
  <c r="P101" i="78" s="1"/>
  <c r="L101" i="78"/>
  <c r="M20" i="78"/>
  <c r="N20" i="78" s="1"/>
  <c r="K20" i="78"/>
  <c r="L20" i="78" s="1"/>
  <c r="N101" i="77"/>
  <c r="O101" i="77"/>
  <c r="P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/>
  <c r="L101" i="76"/>
  <c r="M101" i="76" s="1"/>
  <c r="P101" i="76" s="1"/>
  <c r="N101" i="75"/>
  <c r="O101" i="75" s="1"/>
  <c r="P101" i="75" s="1"/>
  <c r="L101" i="75"/>
  <c r="M101" i="75" s="1"/>
  <c r="M20" i="75"/>
  <c r="N20" i="75" s="1"/>
  <c r="K20" i="75"/>
  <c r="L20" i="75" s="1"/>
  <c r="N105" i="74"/>
  <c r="O105" i="74" s="1"/>
  <c r="P105" i="74"/>
  <c r="M105" i="74"/>
  <c r="L105" i="74"/>
  <c r="M24" i="74"/>
  <c r="N24" i="74" s="1"/>
  <c r="K24" i="74"/>
  <c r="L24" i="74" s="1"/>
  <c r="N106" i="73"/>
  <c r="O106" i="73"/>
  <c r="P106" i="73" s="1"/>
  <c r="L106" i="73"/>
  <c r="M106" i="73" s="1"/>
  <c r="M25" i="73"/>
  <c r="N25" i="73" s="1"/>
  <c r="K25" i="73"/>
  <c r="L25" i="73" s="1"/>
  <c r="N104" i="72"/>
  <c r="O104" i="72" s="1"/>
  <c r="P104" i="72" s="1"/>
  <c r="M104" i="72"/>
  <c r="L104" i="72"/>
  <c r="M23" i="72"/>
  <c r="N23" i="72" s="1"/>
  <c r="K23" i="72"/>
  <c r="L23" i="72" s="1"/>
  <c r="N108" i="71"/>
  <c r="O108" i="71" s="1"/>
  <c r="P108" i="71" s="1"/>
  <c r="L108" i="71"/>
  <c r="M108" i="71" s="1"/>
  <c r="M27" i="71"/>
  <c r="N27" i="71" s="1"/>
  <c r="K27" i="71"/>
  <c r="L27" i="71" s="1"/>
  <c r="N109" i="70"/>
  <c r="O109" i="70" s="1"/>
  <c r="P109" i="70"/>
  <c r="M109" i="70"/>
  <c r="L109" i="70"/>
  <c r="M28" i="70"/>
  <c r="N28" i="70" s="1"/>
  <c r="O28" i="70" s="1"/>
  <c r="K28" i="70"/>
  <c r="L28" i="70" s="1"/>
  <c r="N109" i="69"/>
  <c r="O109" i="69"/>
  <c r="P109" i="69" s="1"/>
  <c r="L109" i="69"/>
  <c r="M109" i="69" s="1"/>
  <c r="M28" i="69"/>
  <c r="N28" i="69" s="1"/>
  <c r="K28" i="69"/>
  <c r="L28" i="69" s="1"/>
  <c r="N102" i="68"/>
  <c r="O102" i="68" s="1"/>
  <c r="P102" i="68" s="1"/>
  <c r="M102" i="68"/>
  <c r="L102" i="68"/>
  <c r="M21" i="68"/>
  <c r="N21" i="68" s="1"/>
  <c r="K21" i="68"/>
  <c r="L21" i="68" s="1"/>
  <c r="N102" i="67"/>
  <c r="O102" i="67" s="1"/>
  <c r="P102" i="67" s="1"/>
  <c r="L102" i="67"/>
  <c r="M102" i="67" s="1"/>
  <c r="M21" i="67"/>
  <c r="N21" i="67" s="1"/>
  <c r="K21" i="67"/>
  <c r="L21" i="67" s="1"/>
  <c r="N102" i="66"/>
  <c r="O102" i="66" s="1"/>
  <c r="P102" i="66"/>
  <c r="M102" i="66"/>
  <c r="L102" i="66"/>
  <c r="M21" i="66"/>
  <c r="N21" i="66" s="1"/>
  <c r="K21" i="66"/>
  <c r="L21" i="66" s="1"/>
  <c r="N102" i="65"/>
  <c r="O102" i="65"/>
  <c r="P102" i="65" s="1"/>
  <c r="L102" i="65"/>
  <c r="M102" i="65" s="1"/>
  <c r="M21" i="65"/>
  <c r="N21" i="65" s="1"/>
  <c r="K21" i="65"/>
  <c r="L21" i="65" s="1"/>
  <c r="N103" i="64"/>
  <c r="O103" i="64" s="1"/>
  <c r="P103" i="64" s="1"/>
  <c r="M103" i="64"/>
  <c r="L103" i="64"/>
  <c r="M22" i="64"/>
  <c r="N22" i="64" s="1"/>
  <c r="K22" i="64"/>
  <c r="L22" i="64" s="1"/>
  <c r="N103" i="60"/>
  <c r="O103" i="60" s="1"/>
  <c r="P103" i="60" s="1"/>
  <c r="L103" i="60"/>
  <c r="M103" i="60" s="1"/>
  <c r="M22" i="60"/>
  <c r="N22" i="60" s="1"/>
  <c r="K22" i="60"/>
  <c r="L22" i="60" s="1"/>
  <c r="N103" i="62"/>
  <c r="O103" i="62" s="1"/>
  <c r="P103" i="62"/>
  <c r="M103" i="62"/>
  <c r="L103" i="62"/>
  <c r="M22" i="62"/>
  <c r="N22" i="62" s="1"/>
  <c r="K22" i="62"/>
  <c r="L22" i="62" s="1"/>
  <c r="N103" i="63"/>
  <c r="O103" i="63"/>
  <c r="P103" i="63"/>
  <c r="L103" i="63"/>
  <c r="M103" i="63" s="1"/>
  <c r="M22" i="63"/>
  <c r="N22" i="63" s="1"/>
  <c r="K22" i="63"/>
  <c r="L22" i="63" s="1"/>
  <c r="N103" i="61"/>
  <c r="O103" i="61" s="1"/>
  <c r="P103" i="61" s="1"/>
  <c r="L103" i="61"/>
  <c r="M103" i="61" s="1"/>
  <c r="M22" i="61"/>
  <c r="N22" i="61" s="1"/>
  <c r="O22" i="61" s="1"/>
  <c r="K22" i="61"/>
  <c r="L22" i="61" s="1"/>
  <c r="N103" i="59"/>
  <c r="O103" i="59"/>
  <c r="P103" i="59" s="1"/>
  <c r="L103" i="59"/>
  <c r="M103" i="59" s="1"/>
  <c r="M22" i="59"/>
  <c r="N22" i="59" s="1"/>
  <c r="O22" i="59" s="1"/>
  <c r="K22" i="59"/>
  <c r="L22" i="59" s="1"/>
  <c r="N104" i="58"/>
  <c r="O104" i="58"/>
  <c r="P104" i="58" s="1"/>
  <c r="L104" i="58"/>
  <c r="M104" i="58" s="1"/>
  <c r="M23" i="58"/>
  <c r="N23" i="58" s="1"/>
  <c r="K23" i="58"/>
  <c r="L23" i="58" s="1"/>
  <c r="N104" i="57"/>
  <c r="O104" i="57" s="1"/>
  <c r="M104" i="57"/>
  <c r="P104" i="57" s="1"/>
  <c r="L104" i="57"/>
  <c r="M23" i="57"/>
  <c r="N23" i="57" s="1"/>
  <c r="K23" i="57"/>
  <c r="L23" i="57" s="1"/>
  <c r="N104" i="56"/>
  <c r="O104" i="56"/>
  <c r="P104" i="56" s="1"/>
  <c r="L104" i="56"/>
  <c r="M104" i="56" s="1"/>
  <c r="M23" i="56"/>
  <c r="N23" i="56" s="1"/>
  <c r="K23" i="56"/>
  <c r="L23" i="56" s="1"/>
  <c r="N104" i="55"/>
  <c r="O104" i="55" s="1"/>
  <c r="P104" i="55" s="1"/>
  <c r="M104" i="55"/>
  <c r="L104" i="55"/>
  <c r="M23" i="55"/>
  <c r="N23" i="55" s="1"/>
  <c r="K23" i="55"/>
  <c r="L23" i="55" s="1"/>
  <c r="N104" i="54"/>
  <c r="O104" i="54" s="1"/>
  <c r="P104" i="54" s="1"/>
  <c r="L104" i="54"/>
  <c r="M104" i="54" s="1"/>
  <c r="M23" i="54"/>
  <c r="N23" i="54" s="1"/>
  <c r="K23" i="54"/>
  <c r="L23" i="54" s="1"/>
  <c r="N104" i="53"/>
  <c r="O104" i="53" s="1"/>
  <c r="P104" i="53"/>
  <c r="M104" i="53"/>
  <c r="L104" i="53"/>
  <c r="M23" i="53"/>
  <c r="N23" i="53" s="1"/>
  <c r="K23" i="53"/>
  <c r="L23" i="53" s="1"/>
  <c r="N104" i="46"/>
  <c r="O104" i="46" s="1"/>
  <c r="P104" i="46" s="1"/>
  <c r="L104" i="46"/>
  <c r="M104" i="46" s="1"/>
  <c r="M23" i="46"/>
  <c r="N23" i="46" s="1"/>
  <c r="K23" i="46"/>
  <c r="L23" i="46" s="1"/>
  <c r="N105" i="45"/>
  <c r="O105" i="45" s="1"/>
  <c r="M105" i="45"/>
  <c r="P105" i="45" s="1"/>
  <c r="L105" i="45"/>
  <c r="M24" i="45"/>
  <c r="N24" i="45" s="1"/>
  <c r="K24" i="45"/>
  <c r="L24" i="45" s="1"/>
  <c r="N106" i="44"/>
  <c r="O106" i="44"/>
  <c r="P106" i="44" s="1"/>
  <c r="L106" i="44"/>
  <c r="M106" i="44" s="1"/>
  <c r="M25" i="44"/>
  <c r="N25" i="44" s="1"/>
  <c r="K25" i="44"/>
  <c r="L25" i="44" s="1"/>
  <c r="N106" i="43"/>
  <c r="O106" i="43" s="1"/>
  <c r="P106" i="43" s="1"/>
  <c r="M106" i="43"/>
  <c r="L106" i="43"/>
  <c r="M25" i="43"/>
  <c r="N25" i="43" s="1"/>
  <c r="K25" i="43"/>
  <c r="L25" i="43" s="1"/>
  <c r="N106" i="42"/>
  <c r="O106" i="42" s="1"/>
  <c r="P106" i="42" s="1"/>
  <c r="L106" i="42"/>
  <c r="M106" i="42" s="1"/>
  <c r="M25" i="42"/>
  <c r="N25" i="42" s="1"/>
  <c r="K25" i="42"/>
  <c r="L25" i="42" s="1"/>
  <c r="N106" i="41"/>
  <c r="O106" i="41"/>
  <c r="P106" i="41"/>
  <c r="M106" i="41"/>
  <c r="L106" i="41"/>
  <c r="M25" i="41"/>
  <c r="N25" i="41" s="1"/>
  <c r="O25" i="41" s="1"/>
  <c r="K25" i="41"/>
  <c r="L25" i="41" s="1"/>
  <c r="N106" i="39"/>
  <c r="O106" i="39" s="1"/>
  <c r="P106" i="39" s="1"/>
  <c r="L106" i="39"/>
  <c r="M106" i="39" s="1"/>
  <c r="M25" i="39"/>
  <c r="N25" i="39" s="1"/>
  <c r="K25" i="39"/>
  <c r="L25" i="39" s="1"/>
  <c r="N108" i="34"/>
  <c r="O108" i="34"/>
  <c r="P108" i="34"/>
  <c r="M108" i="34"/>
  <c r="L108" i="34"/>
  <c r="M27" i="34"/>
  <c r="N27" i="34" s="1"/>
  <c r="K27" i="34"/>
  <c r="L27" i="34" s="1"/>
  <c r="N108" i="32"/>
  <c r="O108" i="32"/>
  <c r="P108" i="32" s="1"/>
  <c r="L108" i="32"/>
  <c r="M108" i="32" s="1"/>
  <c r="M27" i="32"/>
  <c r="N27" i="32" s="1"/>
  <c r="K27" i="32"/>
  <c r="L27" i="32" s="1"/>
  <c r="N108" i="31"/>
  <c r="O108" i="31"/>
  <c r="M108" i="31"/>
  <c r="P108" i="31" s="1"/>
  <c r="L108" i="31"/>
  <c r="M27" i="31"/>
  <c r="N27" i="31" s="1"/>
  <c r="K27" i="31"/>
  <c r="L27" i="31" s="1"/>
  <c r="N109" i="30"/>
  <c r="O109" i="30"/>
  <c r="L109" i="30"/>
  <c r="M109" i="30" s="1"/>
  <c r="M28" i="30"/>
  <c r="N28" i="30" s="1"/>
  <c r="K28" i="30"/>
  <c r="L28" i="30" s="1"/>
  <c r="N109" i="29"/>
  <c r="O109" i="29"/>
  <c r="M109" i="29"/>
  <c r="P109" i="29" s="1"/>
  <c r="L109" i="29"/>
  <c r="M28" i="29"/>
  <c r="N28" i="29" s="1"/>
  <c r="K28" i="29"/>
  <c r="L28" i="29" s="1"/>
  <c r="N110" i="28"/>
  <c r="O110" i="28" s="1"/>
  <c r="P110" i="28" s="1"/>
  <c r="L110" i="28"/>
  <c r="M110" i="28" s="1"/>
  <c r="M29" i="28"/>
  <c r="N29" i="28" s="1"/>
  <c r="K29" i="28"/>
  <c r="L29" i="28" s="1"/>
  <c r="N109" i="27"/>
  <c r="O109" i="27"/>
  <c r="P109" i="27"/>
  <c r="M109" i="27"/>
  <c r="L109" i="27"/>
  <c r="M28" i="27"/>
  <c r="N28" i="27" s="1"/>
  <c r="K28" i="27"/>
  <c r="L28" i="27" s="1"/>
  <c r="N108" i="24"/>
  <c r="O108" i="24" s="1"/>
  <c r="P108" i="24" s="1"/>
  <c r="L108" i="24"/>
  <c r="M108" i="24" s="1"/>
  <c r="M27" i="24"/>
  <c r="N27" i="24" s="1"/>
  <c r="K27" i="24"/>
  <c r="L27" i="24" s="1"/>
  <c r="N108" i="23"/>
  <c r="O108" i="23"/>
  <c r="P108" i="23"/>
  <c r="M108" i="23"/>
  <c r="L108" i="23"/>
  <c r="M27" i="23"/>
  <c r="N27" i="23" s="1"/>
  <c r="K27" i="23"/>
  <c r="L27" i="23" s="1"/>
  <c r="N107" i="22"/>
  <c r="O107" i="22"/>
  <c r="L107" i="22"/>
  <c r="M107" i="22"/>
  <c r="M26" i="22"/>
  <c r="N26" i="22" s="1"/>
  <c r="K26" i="22"/>
  <c r="L26" i="22" s="1"/>
  <c r="N107" i="21"/>
  <c r="O107" i="21"/>
  <c r="P107" i="21" s="1"/>
  <c r="L107" i="21"/>
  <c r="M107" i="21" s="1"/>
  <c r="M26" i="21"/>
  <c r="N26" i="21" s="1"/>
  <c r="K26" i="21"/>
  <c r="L26" i="21" s="1"/>
  <c r="N107" i="20"/>
  <c r="O107" i="20"/>
  <c r="M107" i="20"/>
  <c r="P107" i="20" s="1"/>
  <c r="L107" i="20"/>
  <c r="M26" i="20"/>
  <c r="N26" i="20" s="1"/>
  <c r="K26" i="20"/>
  <c r="L26" i="20" s="1"/>
  <c r="N107" i="19"/>
  <c r="O107" i="19"/>
  <c r="L107" i="19"/>
  <c r="M107" i="19" s="1"/>
  <c r="M26" i="19"/>
  <c r="N26" i="19" s="1"/>
  <c r="O26" i="19" s="1"/>
  <c r="K26" i="19"/>
  <c r="L26" i="19" s="1"/>
  <c r="N107" i="18"/>
  <c r="O107" i="18"/>
  <c r="M107" i="18"/>
  <c r="P107" i="18" s="1"/>
  <c r="L107" i="18"/>
  <c r="M26" i="18"/>
  <c r="N26" i="18" s="1"/>
  <c r="K26" i="18"/>
  <c r="L26" i="18" s="1"/>
  <c r="N107" i="17"/>
  <c r="O107" i="17" s="1"/>
  <c r="P107" i="17" s="1"/>
  <c r="L107" i="17"/>
  <c r="M107" i="17" s="1"/>
  <c r="M26" i="17"/>
  <c r="N26" i="17" s="1"/>
  <c r="K26" i="17"/>
  <c r="L26" i="17" s="1"/>
  <c r="N107" i="3"/>
  <c r="O107" i="3"/>
  <c r="P107" i="3"/>
  <c r="M107" i="3"/>
  <c r="L107" i="3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2" i="96"/>
  <c r="M102" i="96"/>
  <c r="O101" i="96"/>
  <c r="O100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O28" i="96" s="1"/>
  <c r="N27" i="96"/>
  <c r="L27" i="96"/>
  <c r="N26" i="96"/>
  <c r="L26" i="96"/>
  <c r="N25" i="96"/>
  <c r="L25" i="96"/>
  <c r="N24" i="96"/>
  <c r="L24" i="96"/>
  <c r="N23" i="96"/>
  <c r="L23" i="96"/>
  <c r="N22" i="96"/>
  <c r="L22" i="96"/>
  <c r="N21" i="96"/>
  <c r="L21" i="96"/>
  <c r="N20" i="96"/>
  <c r="N19" i="96"/>
  <c r="N18" i="96"/>
  <c r="O18" i="96" s="1"/>
  <c r="L17" i="96"/>
  <c r="C17" i="96"/>
  <c r="C18" i="96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/>
  <c r="C30" i="96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2" i="95"/>
  <c r="M102" i="95"/>
  <c r="O101" i="95"/>
  <c r="O100" i="95"/>
  <c r="O99" i="95"/>
  <c r="P99" i="95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2" i="95"/>
  <c r="L22" i="95"/>
  <c r="N21" i="95"/>
  <c r="L21" i="95"/>
  <c r="N20" i="95"/>
  <c r="N19" i="95"/>
  <c r="N18" i="95"/>
  <c r="C18" i="95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17" i="95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3" i="94"/>
  <c r="M103" i="94"/>
  <c r="O102" i="94"/>
  <c r="O101" i="94"/>
  <c r="O100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4" i="94"/>
  <c r="L24" i="94"/>
  <c r="N23" i="94"/>
  <c r="L23" i="94"/>
  <c r="N22" i="94"/>
  <c r="L22" i="94"/>
  <c r="N21" i="94"/>
  <c r="N20" i="94"/>
  <c r="N19" i="94"/>
  <c r="O19" i="94" s="1"/>
  <c r="N18" i="94"/>
  <c r="O18" i="94" s="1"/>
  <c r="N17" i="94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2" i="93"/>
  <c r="M102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3" i="93"/>
  <c r="L23" i="93"/>
  <c r="N22" i="93"/>
  <c r="L22" i="93"/>
  <c r="N21" i="93"/>
  <c r="L21" i="93"/>
  <c r="N20" i="93"/>
  <c r="N19" i="93"/>
  <c r="N18" i="93"/>
  <c r="N17" i="93"/>
  <c r="C17" i="93"/>
  <c r="C18" i="93" s="1"/>
  <c r="C19" i="93" s="1"/>
  <c r="C20" i="93" s="1"/>
  <c r="C21" i="93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 s="1"/>
  <c r="P1" i="93"/>
  <c r="P83" i="93" s="1"/>
  <c r="M17" i="92"/>
  <c r="K17" i="92"/>
  <c r="M17" i="91"/>
  <c r="K17" i="91"/>
  <c r="M17" i="90"/>
  <c r="K17" i="90"/>
  <c r="M17" i="89"/>
  <c r="N17" i="89"/>
  <c r="K17" i="89"/>
  <c r="M17" i="88"/>
  <c r="K17" i="88"/>
  <c r="L17" i="88"/>
  <c r="M17" i="87"/>
  <c r="K17" i="87"/>
  <c r="M17" i="86"/>
  <c r="K17" i="86"/>
  <c r="N99" i="85"/>
  <c r="L99" i="85"/>
  <c r="M18" i="85"/>
  <c r="K18" i="85"/>
  <c r="M18" i="84"/>
  <c r="N18" i="84" s="1"/>
  <c r="K18" i="84"/>
  <c r="L18" i="84" s="1"/>
  <c r="K18" i="83"/>
  <c r="L18" i="83" s="1"/>
  <c r="M18" i="83"/>
  <c r="N18" i="83" s="1"/>
  <c r="N99" i="83"/>
  <c r="L99" i="83"/>
  <c r="N99" i="82"/>
  <c r="L99" i="82"/>
  <c r="M18" i="82"/>
  <c r="N18" i="82" s="1"/>
  <c r="K18" i="82"/>
  <c r="L18" i="82" s="1"/>
  <c r="N99" i="81"/>
  <c r="N99" i="80"/>
  <c r="L99" i="80"/>
  <c r="L99" i="81"/>
  <c r="M18" i="81"/>
  <c r="N18" i="81"/>
  <c r="K18" i="81"/>
  <c r="L18" i="81" s="1"/>
  <c r="M18" i="80"/>
  <c r="N18" i="80" s="1"/>
  <c r="O18" i="80" s="1"/>
  <c r="K18" i="80"/>
  <c r="L18" i="80" s="1"/>
  <c r="N100" i="79"/>
  <c r="O100" i="79" s="1"/>
  <c r="L100" i="79"/>
  <c r="M100" i="79"/>
  <c r="M19" i="79"/>
  <c r="N19" i="79" s="1"/>
  <c r="K19" i="79"/>
  <c r="L19" i="79" s="1"/>
  <c r="N100" i="78"/>
  <c r="O100" i="78" s="1"/>
  <c r="L100" i="78"/>
  <c r="M100" i="78"/>
  <c r="M19" i="78"/>
  <c r="N19" i="78" s="1"/>
  <c r="K19" i="78"/>
  <c r="L19" i="78" s="1"/>
  <c r="N100" i="77"/>
  <c r="O100" i="77"/>
  <c r="L100" i="77"/>
  <c r="M100" i="77"/>
  <c r="M19" i="77"/>
  <c r="N19" i="77"/>
  <c r="K19" i="77"/>
  <c r="L19" i="77" s="1"/>
  <c r="P100" i="76"/>
  <c r="N100" i="76"/>
  <c r="O100" i="76" s="1"/>
  <c r="L100" i="76"/>
  <c r="M100" i="76"/>
  <c r="M19" i="76"/>
  <c r="N19" i="76" s="1"/>
  <c r="K19" i="76"/>
  <c r="L19" i="76"/>
  <c r="O19" i="76" s="1"/>
  <c r="N100" i="75"/>
  <c r="O100" i="75" s="1"/>
  <c r="L100" i="75"/>
  <c r="M100" i="75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M105" i="73"/>
  <c r="L105" i="73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/>
  <c r="L107" i="71"/>
  <c r="M107" i="71" s="1"/>
  <c r="M26" i="71"/>
  <c r="N26" i="71" s="1"/>
  <c r="K26" i="71"/>
  <c r="L26" i="71" s="1"/>
  <c r="P108" i="70"/>
  <c r="N108" i="70"/>
  <c r="O108" i="70" s="1"/>
  <c r="L108" i="70"/>
  <c r="M108" i="70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O27" i="69" s="1"/>
  <c r="N101" i="68"/>
  <c r="O101" i="68"/>
  <c r="L101" i="68"/>
  <c r="M101" i="68" s="1"/>
  <c r="M20" i="68"/>
  <c r="N20" i="68" s="1"/>
  <c r="O20" i="68" s="1"/>
  <c r="K20" i="68"/>
  <c r="L20" i="68" s="1"/>
  <c r="O101" i="67"/>
  <c r="N101" i="67"/>
  <c r="L101" i="67"/>
  <c r="M101" i="67" s="1"/>
  <c r="M20" i="67"/>
  <c r="N20" i="67" s="1"/>
  <c r="K20" i="67"/>
  <c r="L20" i="67" s="1"/>
  <c r="N101" i="66"/>
  <c r="O101" i="66" s="1"/>
  <c r="M101" i="66"/>
  <c r="L101" i="66"/>
  <c r="M20" i="66"/>
  <c r="N20" i="66" s="1"/>
  <c r="K20" i="66"/>
  <c r="L20" i="66" s="1"/>
  <c r="N101" i="65"/>
  <c r="O101" i="65" s="1"/>
  <c r="L101" i="65"/>
  <c r="M101" i="65"/>
  <c r="M20" i="65"/>
  <c r="N20" i="65" s="1"/>
  <c r="K20" i="65"/>
  <c r="L20" i="65" s="1"/>
  <c r="N102" i="64"/>
  <c r="O102" i="64"/>
  <c r="P102" i="64" s="1"/>
  <c r="M102" i="64"/>
  <c r="L102" i="64"/>
  <c r="M21" i="64"/>
  <c r="N21" i="64" s="1"/>
  <c r="K21" i="64"/>
  <c r="L21" i="64" s="1"/>
  <c r="O102" i="60"/>
  <c r="P102" i="60" s="1"/>
  <c r="N102" i="60"/>
  <c r="L102" i="60"/>
  <c r="M102" i="60"/>
  <c r="M21" i="60"/>
  <c r="N21" i="60" s="1"/>
  <c r="K21" i="60"/>
  <c r="L21" i="60" s="1"/>
  <c r="O21" i="60" s="1"/>
  <c r="N102" i="62"/>
  <c r="O102" i="62" s="1"/>
  <c r="P102" i="62"/>
  <c r="M102" i="62"/>
  <c r="L102" i="62"/>
  <c r="M21" i="62"/>
  <c r="N21" i="62" s="1"/>
  <c r="O21" i="62" s="1"/>
  <c r="K21" i="62"/>
  <c r="L21" i="62" s="1"/>
  <c r="N102" i="63"/>
  <c r="O102" i="63"/>
  <c r="L102" i="63"/>
  <c r="M102" i="63"/>
  <c r="M21" i="63"/>
  <c r="N21" i="63" s="1"/>
  <c r="O21" i="63" s="1"/>
  <c r="K21" i="63"/>
  <c r="L21" i="63" s="1"/>
  <c r="N102" i="61"/>
  <c r="O102" i="61" s="1"/>
  <c r="P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L21" i="59"/>
  <c r="O21" i="59" s="1"/>
  <c r="K21" i="59"/>
  <c r="N103" i="58"/>
  <c r="O103" i="58" s="1"/>
  <c r="M103" i="58"/>
  <c r="P103" i="58" s="1"/>
  <c r="L103" i="58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/>
  <c r="P103" i="56" s="1"/>
  <c r="L103" i="56"/>
  <c r="M103" i="56" s="1"/>
  <c r="M22" i="56"/>
  <c r="N22" i="56" s="1"/>
  <c r="K22" i="56"/>
  <c r="L22" i="56"/>
  <c r="N103" i="55"/>
  <c r="O103" i="55" s="1"/>
  <c r="P103" i="55" s="1"/>
  <c r="L103" i="55"/>
  <c r="M103" i="55" s="1"/>
  <c r="M22" i="55"/>
  <c r="N22" i="55" s="1"/>
  <c r="K22" i="55"/>
  <c r="L22" i="55" s="1"/>
  <c r="N103" i="54"/>
  <c r="O103" i="54"/>
  <c r="P103" i="54" s="1"/>
  <c r="L103" i="54"/>
  <c r="M103" i="54" s="1"/>
  <c r="M22" i="54"/>
  <c r="N22" i="54" s="1"/>
  <c r="K22" i="54"/>
  <c r="L22" i="54" s="1"/>
  <c r="O103" i="53"/>
  <c r="N103" i="53"/>
  <c r="L103" i="53"/>
  <c r="M103" i="53"/>
  <c r="M22" i="53"/>
  <c r="N22" i="53" s="1"/>
  <c r="O22" i="53" s="1"/>
  <c r="K22" i="53"/>
  <c r="L22" i="53" s="1"/>
  <c r="N103" i="46"/>
  <c r="O103" i="46" s="1"/>
  <c r="M103" i="46"/>
  <c r="L103" i="46"/>
  <c r="M22" i="46"/>
  <c r="N22" i="46" s="1"/>
  <c r="K22" i="46"/>
  <c r="L22" i="46" s="1"/>
  <c r="N104" i="45"/>
  <c r="O104" i="45"/>
  <c r="P104" i="45"/>
  <c r="L104" i="45"/>
  <c r="M104" i="45" s="1"/>
  <c r="M23" i="45"/>
  <c r="N23" i="45" s="1"/>
  <c r="K23" i="45"/>
  <c r="L23" i="45" s="1"/>
  <c r="O105" i="44"/>
  <c r="N105" i="44"/>
  <c r="L105" i="44"/>
  <c r="M105" i="44"/>
  <c r="M24" i="44"/>
  <c r="N24" i="44" s="1"/>
  <c r="K24" i="44"/>
  <c r="L24" i="44" s="1"/>
  <c r="O24" i="44" s="1"/>
  <c r="N105" i="43"/>
  <c r="O105" i="43" s="1"/>
  <c r="P105" i="43" s="1"/>
  <c r="L105" i="43"/>
  <c r="M105" i="43" s="1"/>
  <c r="M24" i="43"/>
  <c r="N24" i="43" s="1"/>
  <c r="O24" i="43"/>
  <c r="K24" i="43"/>
  <c r="L24" i="43" s="1"/>
  <c r="N105" i="42"/>
  <c r="O105" i="42"/>
  <c r="P105" i="42"/>
  <c r="L105" i="42"/>
  <c r="M105" i="42"/>
  <c r="M24" i="42"/>
  <c r="N24" i="42" s="1"/>
  <c r="O24" i="42" s="1"/>
  <c r="K24" i="42"/>
  <c r="L24" i="42" s="1"/>
  <c r="N105" i="41"/>
  <c r="O105" i="41" s="1"/>
  <c r="L105" i="41"/>
  <c r="M105" i="41"/>
  <c r="M24" i="41"/>
  <c r="N24" i="41" s="1"/>
  <c r="K24" i="41"/>
  <c r="L24" i="41" s="1"/>
  <c r="N105" i="39"/>
  <c r="O105" i="39" s="1"/>
  <c r="L105" i="39"/>
  <c r="M105" i="39" s="1"/>
  <c r="M24" i="39"/>
  <c r="N24" i="39"/>
  <c r="O24" i="39" s="1"/>
  <c r="K24" i="39"/>
  <c r="L24" i="39" s="1"/>
  <c r="N107" i="34"/>
  <c r="O107" i="34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/>
  <c r="P107" i="31" s="1"/>
  <c r="L107" i="31"/>
  <c r="M107" i="31" s="1"/>
  <c r="M26" i="31"/>
  <c r="N26" i="31" s="1"/>
  <c r="K26" i="31"/>
  <c r="L26" i="31" s="1"/>
  <c r="N108" i="30"/>
  <c r="O108" i="30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/>
  <c r="L108" i="29"/>
  <c r="M108" i="29" s="1"/>
  <c r="M27" i="29"/>
  <c r="N27" i="29"/>
  <c r="K27" i="29"/>
  <c r="L27" i="29" s="1"/>
  <c r="N109" i="28"/>
  <c r="O109" i="28" s="1"/>
  <c r="L109" i="28"/>
  <c r="M109" i="28"/>
  <c r="M28" i="28"/>
  <c r="N28" i="28" s="1"/>
  <c r="K28" i="28"/>
  <c r="L28" i="28" s="1"/>
  <c r="N108" i="27"/>
  <c r="O108" i="27"/>
  <c r="L108" i="27"/>
  <c r="M108" i="27" s="1"/>
  <c r="P108" i="27" s="1"/>
  <c r="M27" i="27"/>
  <c r="N27" i="27" s="1"/>
  <c r="K27" i="27"/>
  <c r="L27" i="27" s="1"/>
  <c r="N107" i="24"/>
  <c r="O107" i="24" s="1"/>
  <c r="P107" i="24" s="1"/>
  <c r="L107" i="24"/>
  <c r="M107" i="24"/>
  <c r="M26" i="24"/>
  <c r="N26" i="24" s="1"/>
  <c r="K26" i="24"/>
  <c r="L26" i="24" s="1"/>
  <c r="N107" i="23"/>
  <c r="O107" i="23" s="1"/>
  <c r="P107" i="23"/>
  <c r="L107" i="23"/>
  <c r="M107" i="23" s="1"/>
  <c r="M26" i="23"/>
  <c r="N26" i="23" s="1"/>
  <c r="O26" i="23" s="1"/>
  <c r="K26" i="23"/>
  <c r="L26" i="23"/>
  <c r="N106" i="22"/>
  <c r="O106" i="22"/>
  <c r="L106" i="22"/>
  <c r="M106" i="22"/>
  <c r="M25" i="22"/>
  <c r="N25" i="22" s="1"/>
  <c r="K25" i="22"/>
  <c r="L25" i="22" s="1"/>
  <c r="N106" i="21"/>
  <c r="O106" i="21" s="1"/>
  <c r="L106" i="21"/>
  <c r="M106" i="21" s="1"/>
  <c r="M25" i="21"/>
  <c r="N25" i="21" s="1"/>
  <c r="O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/>
  <c r="M25" i="19"/>
  <c r="N25" i="19" s="1"/>
  <c r="K25" i="19"/>
  <c r="L25" i="19" s="1"/>
  <c r="N106" i="18"/>
  <c r="O106" i="18"/>
  <c r="L106" i="18"/>
  <c r="M106" i="18" s="1"/>
  <c r="M25" i="18"/>
  <c r="N25" i="18" s="1"/>
  <c r="K25" i="18"/>
  <c r="L25" i="18" s="1"/>
  <c r="N106" i="17"/>
  <c r="O106" i="17" s="1"/>
  <c r="L106" i="17"/>
  <c r="M106" i="17" s="1"/>
  <c r="P106" i="17" s="1"/>
  <c r="M25" i="17"/>
  <c r="N25" i="17" s="1"/>
  <c r="K25" i="17"/>
  <c r="L25" i="17" s="1"/>
  <c r="N106" i="3"/>
  <c r="O106" i="3"/>
  <c r="L106" i="3"/>
  <c r="M106" i="3" s="1"/>
  <c r="M25" i="3"/>
  <c r="N25" i="3" s="1"/>
  <c r="K25" i="3"/>
  <c r="L25" i="3" s="1"/>
  <c r="O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K17" i="85"/>
  <c r="C17" i="85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7" i="88"/>
  <c r="C17" i="89"/>
  <c r="C18" i="89" s="1"/>
  <c r="C17" i="90"/>
  <c r="C17" i="91"/>
  <c r="C17" i="92"/>
  <c r="E17" i="13"/>
  <c r="F17" i="13" s="1"/>
  <c r="D18" i="13" s="1"/>
  <c r="B18" i="13" s="1"/>
  <c r="C17" i="13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3" i="92"/>
  <c r="M103" i="92"/>
  <c r="O102" i="92"/>
  <c r="O101" i="92"/>
  <c r="O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4" i="92"/>
  <c r="L24" i="92"/>
  <c r="N23" i="92"/>
  <c r="L23" i="92"/>
  <c r="N22" i="92"/>
  <c r="L22" i="92"/>
  <c r="N21" i="92"/>
  <c r="N20" i="92"/>
  <c r="N19" i="92"/>
  <c r="N17" i="92"/>
  <c r="L17" i="92"/>
  <c r="C18" i="92"/>
  <c r="C19" i="92"/>
  <c r="C20" i="92"/>
  <c r="C21" i="92" s="1"/>
  <c r="C22" i="92" s="1"/>
  <c r="C23" i="92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3" i="91"/>
  <c r="M103" i="91"/>
  <c r="O102" i="91"/>
  <c r="O101" i="91"/>
  <c r="O100" i="91"/>
  <c r="O99" i="91"/>
  <c r="M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4" i="91"/>
  <c r="L24" i="91"/>
  <c r="N23" i="91"/>
  <c r="L23" i="91"/>
  <c r="N22" i="91"/>
  <c r="L22" i="91"/>
  <c r="N21" i="91"/>
  <c r="N20" i="91"/>
  <c r="N19" i="91"/>
  <c r="O19" i="91" s="1"/>
  <c r="N18" i="91"/>
  <c r="N17" i="91"/>
  <c r="C18" i="91"/>
  <c r="C19" i="91" s="1"/>
  <c r="C20" i="91"/>
  <c r="C21" i="9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3" i="90"/>
  <c r="M103" i="90"/>
  <c r="O102" i="90"/>
  <c r="O101" i="90"/>
  <c r="O100" i="90"/>
  <c r="M99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4" i="90"/>
  <c r="L24" i="90"/>
  <c r="N23" i="90"/>
  <c r="L23" i="90"/>
  <c r="N22" i="90"/>
  <c r="L22" i="90"/>
  <c r="N21" i="90"/>
  <c r="N20" i="90"/>
  <c r="N19" i="90"/>
  <c r="N18" i="90"/>
  <c r="L18" i="90"/>
  <c r="N17" i="90"/>
  <c r="L17" i="90"/>
  <c r="C18" i="90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3" i="89"/>
  <c r="M103" i="89"/>
  <c r="O102" i="89"/>
  <c r="O101" i="89"/>
  <c r="O100" i="89"/>
  <c r="O99" i="89"/>
  <c r="M99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3" i="89"/>
  <c r="L23" i="89"/>
  <c r="N22" i="89"/>
  <c r="L22" i="89"/>
  <c r="N21" i="89"/>
  <c r="N20" i="89"/>
  <c r="N19" i="89"/>
  <c r="O19" i="89" s="1"/>
  <c r="N18" i="89"/>
  <c r="L17" i="89"/>
  <c r="C19" i="89"/>
  <c r="C20" i="89" s="1"/>
  <c r="C21" i="89" s="1"/>
  <c r="C22" i="89" s="1"/>
  <c r="C23" i="89" s="1"/>
  <c r="C24" i="89" s="1"/>
  <c r="C25" i="89" s="1"/>
  <c r="C26" i="89" s="1"/>
  <c r="C27" i="89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3" i="88"/>
  <c r="M103" i="88"/>
  <c r="O102" i="88"/>
  <c r="O101" i="88"/>
  <c r="O100" i="88"/>
  <c r="O99" i="88"/>
  <c r="M99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4" i="88"/>
  <c r="L24" i="88"/>
  <c r="N23" i="88"/>
  <c r="L23" i="88"/>
  <c r="N22" i="88"/>
  <c r="L22" i="88"/>
  <c r="N21" i="88"/>
  <c r="N20" i="88"/>
  <c r="N19" i="88"/>
  <c r="L18" i="88"/>
  <c r="N17" i="88"/>
  <c r="C18" i="88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3" i="87"/>
  <c r="M103" i="87"/>
  <c r="O102" i="87"/>
  <c r="O101" i="87"/>
  <c r="O100" i="87"/>
  <c r="O99" i="87"/>
  <c r="P99" i="87"/>
  <c r="M99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4" i="87"/>
  <c r="L24" i="87"/>
  <c r="N23" i="87"/>
  <c r="L23" i="87"/>
  <c r="N22" i="87"/>
  <c r="L22" i="87"/>
  <c r="N21" i="87"/>
  <c r="N20" i="87"/>
  <c r="N19" i="87"/>
  <c r="L18" i="87"/>
  <c r="N17" i="87"/>
  <c r="L17" i="87"/>
  <c r="C18" i="87"/>
  <c r="C19" i="87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4" i="86"/>
  <c r="M104" i="86"/>
  <c r="O103" i="86"/>
  <c r="M103" i="86"/>
  <c r="O102" i="86"/>
  <c r="O101" i="86"/>
  <c r="O100" i="86"/>
  <c r="M99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5" i="86"/>
  <c r="L25" i="86"/>
  <c r="N24" i="86"/>
  <c r="L24" i="86"/>
  <c r="N23" i="86"/>
  <c r="L23" i="86"/>
  <c r="N22" i="86"/>
  <c r="N21" i="86"/>
  <c r="N20" i="86"/>
  <c r="N19" i="86"/>
  <c r="N18" i="86"/>
  <c r="N17" i="86"/>
  <c r="L17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4" i="85"/>
  <c r="M104" i="85"/>
  <c r="O103" i="85"/>
  <c r="O102" i="85"/>
  <c r="O101" i="85"/>
  <c r="O100" i="85"/>
  <c r="M100" i="85"/>
  <c r="O99" i="85"/>
  <c r="M99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N24" i="85"/>
  <c r="L24" i="85"/>
  <c r="N23" i="85"/>
  <c r="L23" i="85"/>
  <c r="N22" i="85"/>
  <c r="N21" i="85"/>
  <c r="N20" i="85"/>
  <c r="O20" i="85" s="1"/>
  <c r="N18" i="85"/>
  <c r="L18" i="85"/>
  <c r="N17" i="85"/>
  <c r="L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K11" i="85"/>
  <c r="I11" i="85"/>
  <c r="D8" i="85"/>
  <c r="D90" i="85" s="1"/>
  <c r="C99" i="86"/>
  <c r="M17" i="84"/>
  <c r="K17" i="84"/>
  <c r="M17" i="83"/>
  <c r="K17" i="83"/>
  <c r="L17" i="83" s="1"/>
  <c r="O17" i="83" s="1"/>
  <c r="M17" i="82"/>
  <c r="K17" i="82"/>
  <c r="M17" i="81"/>
  <c r="K17" i="81"/>
  <c r="M17" i="80"/>
  <c r="K17" i="80"/>
  <c r="N99" i="79"/>
  <c r="L99" i="79"/>
  <c r="M18" i="79"/>
  <c r="N18" i="79" s="1"/>
  <c r="O18" i="79" s="1"/>
  <c r="K18" i="79"/>
  <c r="L18" i="79" s="1"/>
  <c r="N99" i="78"/>
  <c r="L99" i="78"/>
  <c r="M18" i="78"/>
  <c r="N18" i="78" s="1"/>
  <c r="K18" i="78"/>
  <c r="L18" i="78" s="1"/>
  <c r="N99" i="77"/>
  <c r="L99" i="77"/>
  <c r="M18" i="77"/>
  <c r="N18" i="77" s="1"/>
  <c r="K18" i="77"/>
  <c r="L18" i="77" s="1"/>
  <c r="N99" i="76"/>
  <c r="L99" i="76"/>
  <c r="M18" i="76"/>
  <c r="N18" i="76" s="1"/>
  <c r="K18" i="76"/>
  <c r="L18" i="76" s="1"/>
  <c r="N99" i="75"/>
  <c r="L99" i="75"/>
  <c r="M18" i="75"/>
  <c r="N18" i="75" s="1"/>
  <c r="K18" i="75"/>
  <c r="L18" i="75" s="1"/>
  <c r="N103" i="74"/>
  <c r="L103" i="74"/>
  <c r="N104" i="73"/>
  <c r="L104" i="73"/>
  <c r="M23" i="73"/>
  <c r="N23" i="73" s="1"/>
  <c r="K23" i="73"/>
  <c r="L23" i="73" s="1"/>
  <c r="N102" i="72"/>
  <c r="L102" i="72"/>
  <c r="M21" i="72"/>
  <c r="N21" i="72" s="1"/>
  <c r="K21" i="72"/>
  <c r="L21" i="72" s="1"/>
  <c r="N106" i="71"/>
  <c r="L106" i="71"/>
  <c r="M25" i="71"/>
  <c r="N25" i="71" s="1"/>
  <c r="K25" i="71"/>
  <c r="L25" i="71" s="1"/>
  <c r="N107" i="69"/>
  <c r="O107" i="69" s="1"/>
  <c r="L107" i="69"/>
  <c r="N107" i="70"/>
  <c r="L107" i="70"/>
  <c r="M26" i="70"/>
  <c r="N26" i="70" s="1"/>
  <c r="O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/>
  <c r="P100" i="68" s="1"/>
  <c r="L100" i="68"/>
  <c r="M100" i="68" s="1"/>
  <c r="N100" i="67"/>
  <c r="O100" i="67"/>
  <c r="L100" i="67"/>
  <c r="M100" i="67" s="1"/>
  <c r="M19" i="67"/>
  <c r="N19" i="67" s="1"/>
  <c r="K19" i="67"/>
  <c r="L19" i="67" s="1"/>
  <c r="N100" i="66"/>
  <c r="O100" i="66" s="1"/>
  <c r="P100" i="66" s="1"/>
  <c r="L100" i="66"/>
  <c r="M100" i="66" s="1"/>
  <c r="M19" i="66"/>
  <c r="N19" i="66" s="1"/>
  <c r="K19" i="66"/>
  <c r="L19" i="66" s="1"/>
  <c r="N100" i="65"/>
  <c r="O100" i="65" s="1"/>
  <c r="P100" i="65"/>
  <c r="M100" i="65"/>
  <c r="L100" i="65"/>
  <c r="M19" i="65"/>
  <c r="N19" i="65" s="1"/>
  <c r="K19" i="65"/>
  <c r="L19" i="65"/>
  <c r="N101" i="64"/>
  <c r="O101" i="64" s="1"/>
  <c r="L101" i="64"/>
  <c r="M101" i="64" s="1"/>
  <c r="M20" i="64"/>
  <c r="N20" i="64" s="1"/>
  <c r="O20" i="64" s="1"/>
  <c r="K20" i="64"/>
  <c r="L20" i="64" s="1"/>
  <c r="N101" i="60"/>
  <c r="O101" i="60" s="1"/>
  <c r="M101" i="60"/>
  <c r="L101" i="60"/>
  <c r="M20" i="60"/>
  <c r="N20" i="60" s="1"/>
  <c r="K20" i="60"/>
  <c r="L20" i="60" s="1"/>
  <c r="N101" i="62"/>
  <c r="O101" i="62"/>
  <c r="P101" i="62" s="1"/>
  <c r="L101" i="62"/>
  <c r="M101" i="62" s="1"/>
  <c r="M20" i="62"/>
  <c r="N20" i="62" s="1"/>
  <c r="K20" i="62"/>
  <c r="L20" i="62" s="1"/>
  <c r="N101" i="63"/>
  <c r="O101" i="63"/>
  <c r="L101" i="63"/>
  <c r="M101" i="63" s="1"/>
  <c r="M20" i="63"/>
  <c r="N20" i="63" s="1"/>
  <c r="O20" i="63" s="1"/>
  <c r="K20" i="63"/>
  <c r="L20" i="63" s="1"/>
  <c r="N101" i="59"/>
  <c r="O101" i="59" s="1"/>
  <c r="P101" i="59" s="1"/>
  <c r="L101" i="59"/>
  <c r="M101" i="59"/>
  <c r="M20" i="59"/>
  <c r="N20" i="59" s="1"/>
  <c r="O20" i="59" s="1"/>
  <c r="K20" i="59"/>
  <c r="L20" i="59" s="1"/>
  <c r="M21" i="58"/>
  <c r="N21" i="58" s="1"/>
  <c r="O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/>
  <c r="P102" i="56" s="1"/>
  <c r="M102" i="56"/>
  <c r="L102" i="56"/>
  <c r="M21" i="56"/>
  <c r="N21" i="56" s="1"/>
  <c r="K21" i="56"/>
  <c r="L21" i="56" s="1"/>
  <c r="N102" i="55"/>
  <c r="O102" i="55"/>
  <c r="M102" i="55"/>
  <c r="L102" i="55"/>
  <c r="M21" i="55"/>
  <c r="N21" i="55" s="1"/>
  <c r="K21" i="55"/>
  <c r="L21" i="55" s="1"/>
  <c r="N102" i="54"/>
  <c r="O102" i="54"/>
  <c r="L102" i="54"/>
  <c r="M102" i="54" s="1"/>
  <c r="M21" i="54"/>
  <c r="N21" i="54" s="1"/>
  <c r="K21" i="54"/>
  <c r="L21" i="54" s="1"/>
  <c r="N102" i="53"/>
  <c r="O102" i="53" s="1"/>
  <c r="P102" i="53" s="1"/>
  <c r="L102" i="53"/>
  <c r="M102" i="53" s="1"/>
  <c r="M21" i="53"/>
  <c r="N21" i="53" s="1"/>
  <c r="K21" i="53"/>
  <c r="L21" i="53" s="1"/>
  <c r="N102" i="46"/>
  <c r="O102" i="46"/>
  <c r="L102" i="46"/>
  <c r="M102" i="46"/>
  <c r="M21" i="46"/>
  <c r="N21" i="46" s="1"/>
  <c r="O21" i="46" s="1"/>
  <c r="K21" i="46"/>
  <c r="L21" i="46" s="1"/>
  <c r="N103" i="45"/>
  <c r="O103" i="45"/>
  <c r="P103" i="45" s="1"/>
  <c r="L103" i="45"/>
  <c r="M103" i="45" s="1"/>
  <c r="M22" i="45"/>
  <c r="N22" i="45" s="1"/>
  <c r="K22" i="45"/>
  <c r="L22" i="45" s="1"/>
  <c r="N104" i="44"/>
  <c r="O104" i="44"/>
  <c r="P104" i="44" s="1"/>
  <c r="L104" i="44"/>
  <c r="M104" i="44" s="1"/>
  <c r="M23" i="44"/>
  <c r="N23" i="44" s="1"/>
  <c r="K23" i="44"/>
  <c r="L23" i="44" s="1"/>
  <c r="N104" i="43"/>
  <c r="O104" i="43" s="1"/>
  <c r="L104" i="43"/>
  <c r="M104" i="43"/>
  <c r="M23" i="43"/>
  <c r="N23" i="43" s="1"/>
  <c r="K23" i="43"/>
  <c r="L23" i="43" s="1"/>
  <c r="N104" i="42"/>
  <c r="O104" i="42" s="1"/>
  <c r="L104" i="42"/>
  <c r="M104" i="42" s="1"/>
  <c r="M23" i="42"/>
  <c r="N23" i="42" s="1"/>
  <c r="O23" i="42" s="1"/>
  <c r="K23" i="42"/>
  <c r="L23" i="42" s="1"/>
  <c r="N104" i="41"/>
  <c r="O104" i="41"/>
  <c r="L104" i="41"/>
  <c r="M104" i="41" s="1"/>
  <c r="M23" i="41"/>
  <c r="N23" i="41" s="1"/>
  <c r="K23" i="41"/>
  <c r="L23" i="41" s="1"/>
  <c r="N104" i="39"/>
  <c r="O104" i="39"/>
  <c r="L104" i="39"/>
  <c r="M104" i="39"/>
  <c r="M23" i="39"/>
  <c r="N23" i="39" s="1"/>
  <c r="O23" i="39" s="1"/>
  <c r="K23" i="39"/>
  <c r="L23" i="39" s="1"/>
  <c r="N106" i="34"/>
  <c r="O106" i="34" s="1"/>
  <c r="L106" i="34"/>
  <c r="M106" i="34" s="1"/>
  <c r="M25" i="34"/>
  <c r="N25" i="34" s="1"/>
  <c r="O25" i="34" s="1"/>
  <c r="K25" i="34"/>
  <c r="L25" i="34" s="1"/>
  <c r="N106" i="32"/>
  <c r="O106" i="32"/>
  <c r="P106" i="32" s="1"/>
  <c r="L106" i="32"/>
  <c r="M106" i="32" s="1"/>
  <c r="M25" i="32"/>
  <c r="N25" i="32" s="1"/>
  <c r="O25" i="32" s="1"/>
  <c r="K25" i="32"/>
  <c r="L25" i="32" s="1"/>
  <c r="N106" i="31"/>
  <c r="O106" i="31"/>
  <c r="L106" i="31"/>
  <c r="M106" i="31"/>
  <c r="M25" i="31"/>
  <c r="N25" i="31" s="1"/>
  <c r="K25" i="31"/>
  <c r="L25" i="31" s="1"/>
  <c r="N107" i="30"/>
  <c r="O107" i="30" s="1"/>
  <c r="P107" i="30" s="1"/>
  <c r="L107" i="30"/>
  <c r="M107" i="30"/>
  <c r="M26" i="30"/>
  <c r="N26" i="30" s="1"/>
  <c r="K26" i="30"/>
  <c r="L26" i="30" s="1"/>
  <c r="N107" i="29"/>
  <c r="O107" i="29" s="1"/>
  <c r="L107" i="29"/>
  <c r="M107" i="29" s="1"/>
  <c r="M26" i="29"/>
  <c r="N26" i="29" s="1"/>
  <c r="O26" i="29" s="1"/>
  <c r="K26" i="29"/>
  <c r="L26" i="29" s="1"/>
  <c r="N108" i="28"/>
  <c r="O108" i="28"/>
  <c r="L108" i="28"/>
  <c r="M108" i="28" s="1"/>
  <c r="M27" i="28"/>
  <c r="N27" i="28" s="1"/>
  <c r="K27" i="28"/>
  <c r="L27" i="28" s="1"/>
  <c r="N107" i="27"/>
  <c r="O107" i="27" s="1"/>
  <c r="P107" i="27"/>
  <c r="L107" i="27"/>
  <c r="M107" i="27" s="1"/>
  <c r="M26" i="27"/>
  <c r="N26" i="27" s="1"/>
  <c r="K26" i="27"/>
  <c r="L26" i="27" s="1"/>
  <c r="N106" i="24"/>
  <c r="O106" i="24"/>
  <c r="P106" i="24" s="1"/>
  <c r="M106" i="24"/>
  <c r="L106" i="24"/>
  <c r="M25" i="24"/>
  <c r="N25" i="24" s="1"/>
  <c r="K25" i="24"/>
  <c r="L25" i="24" s="1"/>
  <c r="N106" i="23"/>
  <c r="O106" i="23"/>
  <c r="P106" i="23" s="1"/>
  <c r="M106" i="23"/>
  <c r="L106" i="23"/>
  <c r="M25" i="23"/>
  <c r="N25" i="23" s="1"/>
  <c r="K25" i="23"/>
  <c r="L25" i="23" s="1"/>
  <c r="M24" i="22"/>
  <c r="N24" i="22" s="1"/>
  <c r="O24" i="22" s="1"/>
  <c r="K24" i="22"/>
  <c r="L24" i="22" s="1"/>
  <c r="N105" i="22"/>
  <c r="O105" i="22" s="1"/>
  <c r="P105" i="22" s="1"/>
  <c r="L105" i="22"/>
  <c r="M105" i="22"/>
  <c r="N105" i="21"/>
  <c r="O105" i="21"/>
  <c r="P105" i="21" s="1"/>
  <c r="M105" i="21"/>
  <c r="L105" i="21"/>
  <c r="M24" i="21"/>
  <c r="N24" i="21" s="1"/>
  <c r="K24" i="21"/>
  <c r="L24" i="21" s="1"/>
  <c r="O24" i="21" s="1"/>
  <c r="N105" i="20"/>
  <c r="O105" i="20" s="1"/>
  <c r="P105" i="20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/>
  <c r="P105" i="18" s="1"/>
  <c r="M105" i="18"/>
  <c r="L105" i="18"/>
  <c r="M24" i="18"/>
  <c r="N24" i="18" s="1"/>
  <c r="K24" i="18"/>
  <c r="L24" i="18" s="1"/>
  <c r="N105" i="17"/>
  <c r="O105" i="17" s="1"/>
  <c r="P105" i="17" s="1"/>
  <c r="L105" i="17"/>
  <c r="M105" i="17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/>
  <c r="D90" i="72" s="1"/>
  <c r="D90" i="73"/>
  <c r="D88" i="74" s="1"/>
  <c r="P1" i="83"/>
  <c r="P83" i="83" s="1"/>
  <c r="P1" i="82"/>
  <c r="P83" i="82" s="1"/>
  <c r="P1" i="81"/>
  <c r="P83" i="81" s="1"/>
  <c r="P1" i="80"/>
  <c r="P83" i="80" s="1"/>
  <c r="D10" i="18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3" i="84"/>
  <c r="M103" i="84"/>
  <c r="O102" i="84"/>
  <c r="O101" i="84"/>
  <c r="O99" i="84"/>
  <c r="M99" i="84"/>
  <c r="P99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5" i="84"/>
  <c r="L25" i="84"/>
  <c r="N24" i="84"/>
  <c r="L24" i="84"/>
  <c r="N23" i="84"/>
  <c r="L23" i="84"/>
  <c r="N22" i="84"/>
  <c r="N21" i="84"/>
  <c r="N20" i="84"/>
  <c r="O20" i="84" s="1"/>
  <c r="N17" i="84"/>
  <c r="L17" i="84"/>
  <c r="C18" i="84"/>
  <c r="C19" i="84"/>
  <c r="C20" i="84" s="1"/>
  <c r="C21" i="84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4" i="83"/>
  <c r="M104" i="83"/>
  <c r="O103" i="83"/>
  <c r="O102" i="83"/>
  <c r="O101" i="83"/>
  <c r="O100" i="83"/>
  <c r="M100" i="83"/>
  <c r="O99" i="83"/>
  <c r="P99" i="83" s="1"/>
  <c r="M99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4" i="83"/>
  <c r="L24" i="83"/>
  <c r="N23" i="83"/>
  <c r="L23" i="83"/>
  <c r="N22" i="83"/>
  <c r="N21" i="83"/>
  <c r="N20" i="83"/>
  <c r="N17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4" i="82"/>
  <c r="M104" i="82"/>
  <c r="O103" i="82"/>
  <c r="O102" i="82"/>
  <c r="O100" i="82"/>
  <c r="M100" i="82"/>
  <c r="O99" i="82"/>
  <c r="P99" i="82" s="1"/>
  <c r="M99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5" i="82"/>
  <c r="L25" i="82"/>
  <c r="N24" i="82"/>
  <c r="L24" i="82"/>
  <c r="N23" i="82"/>
  <c r="L23" i="82"/>
  <c r="N22" i="82"/>
  <c r="N21" i="82"/>
  <c r="N20" i="82"/>
  <c r="N17" i="82"/>
  <c r="L17" i="82"/>
  <c r="C17" i="82"/>
  <c r="C18" i="82" s="1"/>
  <c r="C19" i="82" s="1"/>
  <c r="C20" i="82" s="1"/>
  <c r="C21" i="82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4" i="81"/>
  <c r="M104" i="81"/>
  <c r="O103" i="81"/>
  <c r="O102" i="81"/>
  <c r="O99" i="81"/>
  <c r="M99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L25" i="81"/>
  <c r="N24" i="81"/>
  <c r="L24" i="81"/>
  <c r="N23" i="81"/>
  <c r="L23" i="81"/>
  <c r="N22" i="81"/>
  <c r="N21" i="81"/>
  <c r="N20" i="81"/>
  <c r="N17" i="81"/>
  <c r="L17" i="81"/>
  <c r="C17" i="81"/>
  <c r="C18" i="81"/>
  <c r="C19" i="81" s="1"/>
  <c r="C20" i="81" s="1"/>
  <c r="C21" i="81" s="1"/>
  <c r="C22" i="8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4" i="80"/>
  <c r="M104" i="80"/>
  <c r="O103" i="80"/>
  <c r="O102" i="80"/>
  <c r="O100" i="80"/>
  <c r="M100" i="80"/>
  <c r="O99" i="80"/>
  <c r="P99" i="80" s="1"/>
  <c r="M99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4" i="80"/>
  <c r="L24" i="80"/>
  <c r="N23" i="80"/>
  <c r="L23" i="80"/>
  <c r="N22" i="80"/>
  <c r="N21" i="80"/>
  <c r="N20" i="80"/>
  <c r="N17" i="80"/>
  <c r="O17" i="80" s="1"/>
  <c r="L17" i="80"/>
  <c r="C17" i="80"/>
  <c r="C18" i="80" s="1"/>
  <c r="C19" i="80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/>
  <c r="C36" i="80" s="1"/>
  <c r="C37" i="80" s="1"/>
  <c r="C38" i="80" s="1"/>
  <c r="C39" i="80" s="1"/>
  <c r="C40" i="80" s="1"/>
  <c r="C41" i="80" s="1"/>
  <c r="C42" i="80" s="1"/>
  <c r="C43" i="80" s="1"/>
  <c r="C44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O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M22" i="73"/>
  <c r="N22" i="73"/>
  <c r="K22" i="73"/>
  <c r="L22" i="73" s="1"/>
  <c r="D94" i="72"/>
  <c r="D93" i="72"/>
  <c r="M20" i="72"/>
  <c r="N20" i="72" s="1"/>
  <c r="K20" i="72"/>
  <c r="L20" i="72" s="1"/>
  <c r="D94" i="71"/>
  <c r="D93" i="71"/>
  <c r="M24" i="71"/>
  <c r="N24" i="71" s="1"/>
  <c r="K24" i="71"/>
  <c r="L24" i="71" s="1"/>
  <c r="D94" i="70"/>
  <c r="D93" i="70"/>
  <c r="M25" i="70"/>
  <c r="N25" i="70" s="1"/>
  <c r="K25" i="70"/>
  <c r="L25" i="70" s="1"/>
  <c r="M17" i="75"/>
  <c r="N17" i="75" s="1"/>
  <c r="O17" i="75" s="1"/>
  <c r="K17" i="75"/>
  <c r="L17" i="75" s="1"/>
  <c r="D94" i="69"/>
  <c r="M25" i="69"/>
  <c r="N25" i="69" s="1"/>
  <c r="O25" i="69" s="1"/>
  <c r="K25" i="69"/>
  <c r="L25" i="69" s="1"/>
  <c r="B19" i="68"/>
  <c r="N99" i="68"/>
  <c r="O99" i="68" s="1"/>
  <c r="L99" i="68"/>
  <c r="M99" i="68"/>
  <c r="M18" i="68"/>
  <c r="N18" i="68" s="1"/>
  <c r="O18" i="68" s="1"/>
  <c r="K18" i="68"/>
  <c r="L18" i="68" s="1"/>
  <c r="B19" i="67"/>
  <c r="M18" i="67"/>
  <c r="N18" i="67" s="1"/>
  <c r="K18" i="67"/>
  <c r="L18" i="67" s="1"/>
  <c r="O99" i="66"/>
  <c r="N99" i="66"/>
  <c r="L99" i="66"/>
  <c r="M99" i="66" s="1"/>
  <c r="M18" i="66"/>
  <c r="N18" i="66" s="1"/>
  <c r="K18" i="66"/>
  <c r="L18" i="66" s="1"/>
  <c r="O18" i="66" s="1"/>
  <c r="N99" i="65"/>
  <c r="O99" i="65" s="1"/>
  <c r="P99" i="65"/>
  <c r="L99" i="65"/>
  <c r="M99" i="65"/>
  <c r="M18" i="65"/>
  <c r="N18" i="65" s="1"/>
  <c r="K18" i="65"/>
  <c r="L18" i="65" s="1"/>
  <c r="N100" i="64"/>
  <c r="O100" i="64"/>
  <c r="L100" i="64"/>
  <c r="M100" i="64"/>
  <c r="M19" i="64"/>
  <c r="N19" i="64" s="1"/>
  <c r="O19" i="64" s="1"/>
  <c r="K19" i="64"/>
  <c r="L19" i="64" s="1"/>
  <c r="M19" i="60"/>
  <c r="N19" i="60" s="1"/>
  <c r="K19" i="60"/>
  <c r="L19" i="60" s="1"/>
  <c r="O100" i="60"/>
  <c r="P100" i="60" s="1"/>
  <c r="N100" i="60"/>
  <c r="L100" i="60"/>
  <c r="M100" i="60"/>
  <c r="N100" i="62"/>
  <c r="O100" i="62"/>
  <c r="P100" i="62" s="1"/>
  <c r="L100" i="62"/>
  <c r="M100" i="62" s="1"/>
  <c r="M19" i="62"/>
  <c r="N19" i="62" s="1"/>
  <c r="O19" i="62" s="1"/>
  <c r="K19" i="62"/>
  <c r="L19" i="62" s="1"/>
  <c r="N100" i="63"/>
  <c r="O100" i="63"/>
  <c r="P100" i="63" s="1"/>
  <c r="L100" i="63"/>
  <c r="M100" i="63"/>
  <c r="M19" i="63"/>
  <c r="N19" i="63" s="1"/>
  <c r="K19" i="63"/>
  <c r="L19" i="63" s="1"/>
  <c r="N101" i="61"/>
  <c r="O101" i="61"/>
  <c r="L101" i="61"/>
  <c r="M101" i="61"/>
  <c r="M20" i="61"/>
  <c r="N20" i="61" s="1"/>
  <c r="K20" i="61"/>
  <c r="L20" i="61" s="1"/>
  <c r="N100" i="61"/>
  <c r="O100" i="61"/>
  <c r="M100" i="61"/>
  <c r="L100" i="61"/>
  <c r="M19" i="61"/>
  <c r="N19" i="61" s="1"/>
  <c r="K19" i="61"/>
  <c r="L19" i="61" s="1"/>
  <c r="N100" i="59"/>
  <c r="O100" i="59"/>
  <c r="L100" i="59"/>
  <c r="M100" i="59" s="1"/>
  <c r="M19" i="59"/>
  <c r="N19" i="59" s="1"/>
  <c r="K19" i="59"/>
  <c r="L19" i="59" s="1"/>
  <c r="N101" i="58"/>
  <c r="O101" i="58"/>
  <c r="L101" i="58"/>
  <c r="M101" i="58"/>
  <c r="M20" i="58"/>
  <c r="N20" i="58" s="1"/>
  <c r="K20" i="58"/>
  <c r="L20" i="58" s="1"/>
  <c r="N101" i="57"/>
  <c r="O101" i="57" s="1"/>
  <c r="P101" i="57"/>
  <c r="L101" i="57"/>
  <c r="M101" i="57"/>
  <c r="M20" i="57"/>
  <c r="N20" i="57" s="1"/>
  <c r="K20" i="57"/>
  <c r="L20" i="57" s="1"/>
  <c r="N101" i="56"/>
  <c r="O101" i="56" s="1"/>
  <c r="P101" i="56" s="1"/>
  <c r="L101" i="56"/>
  <c r="M101" i="56" s="1"/>
  <c r="M20" i="56"/>
  <c r="N20" i="56" s="1"/>
  <c r="O20" i="56" s="1"/>
  <c r="K20" i="56"/>
  <c r="L20" i="56" s="1"/>
  <c r="N101" i="55"/>
  <c r="O101" i="55" s="1"/>
  <c r="P101" i="55"/>
  <c r="L101" i="55"/>
  <c r="M101" i="55"/>
  <c r="M20" i="55"/>
  <c r="N20" i="55" s="1"/>
  <c r="O20" i="55" s="1"/>
  <c r="K20" i="55"/>
  <c r="L20" i="55" s="1"/>
  <c r="N101" i="54"/>
  <c r="O101" i="54"/>
  <c r="L101" i="54"/>
  <c r="M101" i="54"/>
  <c r="M20" i="54"/>
  <c r="N20" i="54" s="1"/>
  <c r="K20" i="54"/>
  <c r="L20" i="54" s="1"/>
  <c r="O20" i="54" s="1"/>
  <c r="N101" i="53"/>
  <c r="O101" i="53"/>
  <c r="L101" i="53"/>
  <c r="M101" i="53"/>
  <c r="M20" i="53"/>
  <c r="N20" i="53" s="1"/>
  <c r="K20" i="53"/>
  <c r="L20" i="53" s="1"/>
  <c r="N101" i="46"/>
  <c r="O101" i="46" s="1"/>
  <c r="L101" i="46"/>
  <c r="M101" i="46" s="1"/>
  <c r="P101" i="46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O21" i="45" s="1"/>
  <c r="N103" i="44"/>
  <c r="O103" i="44" s="1"/>
  <c r="P103" i="44" s="1"/>
  <c r="L103" i="44"/>
  <c r="M103" i="44"/>
  <c r="M22" i="44"/>
  <c r="N22" i="44" s="1"/>
  <c r="O22" i="44" s="1"/>
  <c r="K22" i="44"/>
  <c r="L22" i="44" s="1"/>
  <c r="N103" i="43"/>
  <c r="O103" i="43" s="1"/>
  <c r="L103" i="43"/>
  <c r="M103" i="43"/>
  <c r="M22" i="43"/>
  <c r="N22" i="43" s="1"/>
  <c r="O22" i="43" s="1"/>
  <c r="K22" i="43"/>
  <c r="L22" i="43" s="1"/>
  <c r="N103" i="42"/>
  <c r="O103" i="42" s="1"/>
  <c r="P103" i="42" s="1"/>
  <c r="L103" i="42"/>
  <c r="M103" i="42" s="1"/>
  <c r="M22" i="42"/>
  <c r="N22" i="42" s="1"/>
  <c r="O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O22" i="41" s="1"/>
  <c r="N103" i="39"/>
  <c r="O103" i="39" s="1"/>
  <c r="L103" i="39"/>
  <c r="M103" i="39" s="1"/>
  <c r="P103" i="39" s="1"/>
  <c r="M22" i="39"/>
  <c r="N22" i="39" s="1"/>
  <c r="K22" i="39"/>
  <c r="L22" i="39" s="1"/>
  <c r="N105" i="34"/>
  <c r="O105" i="34" s="1"/>
  <c r="P105" i="34" s="1"/>
  <c r="L105" i="34"/>
  <c r="M105" i="34"/>
  <c r="M24" i="34"/>
  <c r="N24" i="34" s="1"/>
  <c r="O24" i="34" s="1"/>
  <c r="K24" i="34"/>
  <c r="L24" i="34" s="1"/>
  <c r="N105" i="32"/>
  <c r="O105" i="32"/>
  <c r="L105" i="32"/>
  <c r="M105" i="32" s="1"/>
  <c r="M24" i="32"/>
  <c r="N24" i="32" s="1"/>
  <c r="O24" i="32" s="1"/>
  <c r="K24" i="32"/>
  <c r="L24" i="32" s="1"/>
  <c r="O105" i="31"/>
  <c r="N105" i="31"/>
  <c r="L105" i="31"/>
  <c r="M105" i="31" s="1"/>
  <c r="P105" i="31" s="1"/>
  <c r="M24" i="31"/>
  <c r="N24" i="31" s="1"/>
  <c r="O24" i="31" s="1"/>
  <c r="K24" i="31"/>
  <c r="L24" i="31" s="1"/>
  <c r="N106" i="30"/>
  <c r="O106" i="30"/>
  <c r="P106" i="30" s="1"/>
  <c r="M106" i="30"/>
  <c r="L106" i="30"/>
  <c r="M25" i="30"/>
  <c r="N25" i="30" s="1"/>
  <c r="K25" i="30"/>
  <c r="L25" i="30" s="1"/>
  <c r="O106" i="29"/>
  <c r="N106" i="29"/>
  <c r="L106" i="29"/>
  <c r="M106" i="29" s="1"/>
  <c r="P106" i="29" s="1"/>
  <c r="M25" i="29"/>
  <c r="N25" i="29" s="1"/>
  <c r="K25" i="29"/>
  <c r="L25" i="29" s="1"/>
  <c r="N107" i="28"/>
  <c r="O107" i="28" s="1"/>
  <c r="P107" i="28" s="1"/>
  <c r="L107" i="28"/>
  <c r="M107" i="28" s="1"/>
  <c r="M26" i="28"/>
  <c r="N26" i="28" s="1"/>
  <c r="O26" i="28" s="1"/>
  <c r="K26" i="28"/>
  <c r="L26" i="28" s="1"/>
  <c r="N106" i="27"/>
  <c r="O106" i="27" s="1"/>
  <c r="L106" i="27"/>
  <c r="M106" i="27"/>
  <c r="M25" i="27"/>
  <c r="N25" i="27" s="1"/>
  <c r="K25" i="27"/>
  <c r="L25" i="27" s="1"/>
  <c r="N105" i="24"/>
  <c r="O105" i="24"/>
  <c r="P105" i="24" s="1"/>
  <c r="M105" i="24"/>
  <c r="L105" i="24"/>
  <c r="M24" i="24"/>
  <c r="N24" i="24" s="1"/>
  <c r="K24" i="24"/>
  <c r="L24" i="24" s="1"/>
  <c r="N105" i="23"/>
  <c r="O105" i="23"/>
  <c r="P105" i="23" s="1"/>
  <c r="L105" i="23"/>
  <c r="M105" i="23" s="1"/>
  <c r="M24" i="23"/>
  <c r="N24" i="23" s="1"/>
  <c r="K24" i="23"/>
  <c r="L24" i="23" s="1"/>
  <c r="N104" i="22"/>
  <c r="O104" i="22"/>
  <c r="M104" i="22"/>
  <c r="L104" i="22"/>
  <c r="M23" i="22"/>
  <c r="N23" i="22" s="1"/>
  <c r="K23" i="22"/>
  <c r="L23" i="22" s="1"/>
  <c r="N104" i="21"/>
  <c r="O104" i="21"/>
  <c r="L104" i="21"/>
  <c r="M104" i="21" s="1"/>
  <c r="M23" i="21"/>
  <c r="N23" i="21" s="1"/>
  <c r="K23" i="21"/>
  <c r="L23" i="21" s="1"/>
  <c r="N104" i="20"/>
  <c r="O104" i="20" s="1"/>
  <c r="P104" i="20" s="1"/>
  <c r="L104" i="20"/>
  <c r="M104" i="20" s="1"/>
  <c r="M23" i="20"/>
  <c r="N23" i="20" s="1"/>
  <c r="K23" i="20"/>
  <c r="L23" i="20" s="1"/>
  <c r="N104" i="19"/>
  <c r="O104" i="19" s="1"/>
  <c r="P104" i="19" s="1"/>
  <c r="L104" i="19"/>
  <c r="M104" i="19"/>
  <c r="M23" i="19"/>
  <c r="N23" i="19" s="1"/>
  <c r="O23" i="19" s="1"/>
  <c r="K23" i="19"/>
  <c r="L23" i="19" s="1"/>
  <c r="N104" i="18"/>
  <c r="O104" i="18" s="1"/>
  <c r="P104" i="18" s="1"/>
  <c r="L104" i="18"/>
  <c r="M104" i="18"/>
  <c r="M23" i="18"/>
  <c r="N23" i="18" s="1"/>
  <c r="K23" i="18"/>
  <c r="L23" i="18" s="1"/>
  <c r="O104" i="17"/>
  <c r="N104" i="17"/>
  <c r="L104" i="17"/>
  <c r="M104" i="17" s="1"/>
  <c r="M23" i="17"/>
  <c r="N23" i="17" s="1"/>
  <c r="K23" i="17"/>
  <c r="L23" i="17" s="1"/>
  <c r="N104" i="3"/>
  <c r="O104" i="3"/>
  <c r="L104" i="3"/>
  <c r="M104" i="3" s="1"/>
  <c r="M23" i="3"/>
  <c r="N23" i="3" s="1"/>
  <c r="O23" i="3" s="1"/>
  <c r="K23" i="3"/>
  <c r="L23" i="3" s="1"/>
  <c r="O105" i="69"/>
  <c r="P105" i="69" s="1"/>
  <c r="M105" i="69"/>
  <c r="O104" i="69"/>
  <c r="P104" i="69"/>
  <c r="M104" i="69"/>
  <c r="O103" i="69"/>
  <c r="M103" i="69"/>
  <c r="P103" i="69"/>
  <c r="O102" i="69"/>
  <c r="P102" i="69"/>
  <c r="M102" i="69"/>
  <c r="O101" i="69"/>
  <c r="P101" i="69" s="1"/>
  <c r="M101" i="69"/>
  <c r="O100" i="69"/>
  <c r="P100" i="69"/>
  <c r="M100" i="69"/>
  <c r="O99" i="69"/>
  <c r="M99" i="69"/>
  <c r="P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/>
  <c r="K21" i="69"/>
  <c r="L21" i="69" s="1"/>
  <c r="M20" i="69"/>
  <c r="N20" i="69"/>
  <c r="K20" i="69"/>
  <c r="L20" i="69" s="1"/>
  <c r="M19" i="69"/>
  <c r="N19" i="69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5" i="79"/>
  <c r="M105" i="79"/>
  <c r="O104" i="79"/>
  <c r="O103" i="79"/>
  <c r="O99" i="79"/>
  <c r="M99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7" i="79"/>
  <c r="L27" i="79"/>
  <c r="N26" i="79"/>
  <c r="L26" i="79"/>
  <c r="N25" i="79"/>
  <c r="L25" i="79"/>
  <c r="N24" i="79"/>
  <c r="L24" i="79"/>
  <c r="N23" i="79"/>
  <c r="O23" i="79" s="1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5" i="78"/>
  <c r="M105" i="78"/>
  <c r="O104" i="78"/>
  <c r="O103" i="78"/>
  <c r="O99" i="78"/>
  <c r="P99" i="78" s="1"/>
  <c r="M99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5" i="78"/>
  <c r="L25" i="78"/>
  <c r="N24" i="78"/>
  <c r="L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5" i="77"/>
  <c r="M105" i="77"/>
  <c r="O104" i="77"/>
  <c r="O103" i="77"/>
  <c r="O99" i="77"/>
  <c r="P99" i="77"/>
  <c r="M99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6" i="77"/>
  <c r="L26" i="77"/>
  <c r="N25" i="77"/>
  <c r="L25" i="77"/>
  <c r="N24" i="77"/>
  <c r="L24" i="77"/>
  <c r="N23" i="77"/>
  <c r="N22" i="77"/>
  <c r="N21" i="77"/>
  <c r="C17" i="77"/>
  <c r="C18" i="77"/>
  <c r="C19" i="77" s="1"/>
  <c r="C20" i="77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K11" i="77"/>
  <c r="I11" i="77"/>
  <c r="D8" i="77"/>
  <c r="D90" i="77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5" i="76"/>
  <c r="M105" i="76"/>
  <c r="O104" i="76"/>
  <c r="O103" i="76"/>
  <c r="O99" i="76"/>
  <c r="P99" i="76" s="1"/>
  <c r="M99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6" i="76"/>
  <c r="L26" i="76"/>
  <c r="N25" i="76"/>
  <c r="L25" i="76"/>
  <c r="N24" i="76"/>
  <c r="L24" i="76"/>
  <c r="N23" i="76"/>
  <c r="N22" i="76"/>
  <c r="N21" i="76"/>
  <c r="O21" i="76" s="1"/>
  <c r="C17" i="76"/>
  <c r="C18" i="76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5" i="75"/>
  <c r="M105" i="75"/>
  <c r="O104" i="75"/>
  <c r="O103" i="75"/>
  <c r="O99" i="75"/>
  <c r="M99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5" i="75"/>
  <c r="L25" i="75"/>
  <c r="N24" i="75"/>
  <c r="L24" i="75"/>
  <c r="N23" i="75"/>
  <c r="N22" i="75"/>
  <c r="N21" i="75"/>
  <c r="C17" i="75"/>
  <c r="C18" i="75"/>
  <c r="C19" i="75" s="1"/>
  <c r="C20" i="75" s="1"/>
  <c r="C21" i="75" s="1"/>
  <c r="C22" i="75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/>
  <c r="C39" i="75" s="1"/>
  <c r="C40" i="75" s="1"/>
  <c r="C41" i="75" s="1"/>
  <c r="C42" i="75" s="1"/>
  <c r="C43" i="75" s="1"/>
  <c r="C44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10" i="74"/>
  <c r="M110" i="74"/>
  <c r="O109" i="74"/>
  <c r="O108" i="74"/>
  <c r="O107" i="74"/>
  <c r="O103" i="74"/>
  <c r="P103" i="74"/>
  <c r="M103" i="74"/>
  <c r="O102" i="74"/>
  <c r="M102" i="74"/>
  <c r="O101" i="74"/>
  <c r="M101" i="74"/>
  <c r="O100" i="74"/>
  <c r="M100" i="74"/>
  <c r="P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1" i="74"/>
  <c r="L31" i="74"/>
  <c r="N30" i="74"/>
  <c r="L30" i="74"/>
  <c r="N29" i="74"/>
  <c r="L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10" i="73"/>
  <c r="M110" i="73"/>
  <c r="O109" i="73"/>
  <c r="O108" i="73"/>
  <c r="O104" i="73"/>
  <c r="P104" i="73"/>
  <c r="M104" i="73"/>
  <c r="O103" i="73"/>
  <c r="M103" i="73"/>
  <c r="O102" i="73"/>
  <c r="M102" i="73"/>
  <c r="O101" i="73"/>
  <c r="M101" i="73"/>
  <c r="P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1" i="73"/>
  <c r="L31" i="73"/>
  <c r="N30" i="73"/>
  <c r="L30" i="73"/>
  <c r="N29" i="73"/>
  <c r="L29" i="73"/>
  <c r="N28" i="73"/>
  <c r="N27" i="73"/>
  <c r="N26" i="73"/>
  <c r="C17" i="73"/>
  <c r="C18" i="73" s="1"/>
  <c r="C19" i="73" s="1"/>
  <c r="C20" i="73" s="1"/>
  <c r="C21" i="73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/>
  <c r="C38" i="73" s="1"/>
  <c r="C39" i="73" s="1"/>
  <c r="C40" i="73" s="1"/>
  <c r="C41" i="73" s="1"/>
  <c r="C42" i="73" s="1"/>
  <c r="C43" i="73" s="1"/>
  <c r="C44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8" i="72"/>
  <c r="M108" i="72"/>
  <c r="O107" i="72"/>
  <c r="O106" i="72"/>
  <c r="O102" i="72"/>
  <c r="M102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9" i="72"/>
  <c r="L29" i="72"/>
  <c r="N28" i="72"/>
  <c r="L28" i="72"/>
  <c r="N27" i="72"/>
  <c r="L27" i="72"/>
  <c r="N26" i="72"/>
  <c r="N25" i="72"/>
  <c r="N24" i="72"/>
  <c r="O24" i="72" s="1"/>
  <c r="C17" i="72"/>
  <c r="C18" i="72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M17" i="72"/>
  <c r="N17" i="72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2" i="71"/>
  <c r="M112" i="71"/>
  <c r="O111" i="71"/>
  <c r="O110" i="71"/>
  <c r="O106" i="71"/>
  <c r="M106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3" i="71"/>
  <c r="L33" i="71"/>
  <c r="N32" i="71"/>
  <c r="L32" i="71"/>
  <c r="N31" i="71"/>
  <c r="L31" i="71"/>
  <c r="N30" i="71"/>
  <c r="N29" i="71"/>
  <c r="O29" i="71" s="1"/>
  <c r="N28" i="71"/>
  <c r="O28" i="71" s="1"/>
  <c r="C17" i="71"/>
  <c r="C18" i="71" s="1"/>
  <c r="C19" i="71" s="1"/>
  <c r="C20" i="71" s="1"/>
  <c r="C21" i="7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3" i="70"/>
  <c r="M113" i="70"/>
  <c r="O112" i="70"/>
  <c r="O111" i="70"/>
  <c r="O107" i="70"/>
  <c r="P107" i="70"/>
  <c r="M107" i="70"/>
  <c r="O106" i="70"/>
  <c r="M106" i="70"/>
  <c r="O105" i="70"/>
  <c r="M105" i="70"/>
  <c r="O104" i="70"/>
  <c r="P104" i="70" s="1"/>
  <c r="M104" i="70"/>
  <c r="O103" i="70"/>
  <c r="P103" i="70" s="1"/>
  <c r="M103" i="70"/>
  <c r="O102" i="70"/>
  <c r="P102" i="70" s="1"/>
  <c r="M102" i="70"/>
  <c r="O101" i="70"/>
  <c r="M101" i="70"/>
  <c r="O100" i="70"/>
  <c r="P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4" i="70"/>
  <c r="L34" i="70"/>
  <c r="N33" i="70"/>
  <c r="L33" i="70"/>
  <c r="N32" i="70"/>
  <c r="L32" i="70"/>
  <c r="N31" i="70"/>
  <c r="N30" i="70"/>
  <c r="N29" i="70"/>
  <c r="O29" i="70" s="1"/>
  <c r="C17" i="70"/>
  <c r="C18" i="70" s="1"/>
  <c r="C19" i="70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3" i="69"/>
  <c r="M113" i="69"/>
  <c r="O112" i="69"/>
  <c r="O111" i="69"/>
  <c r="M107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4" i="69"/>
  <c r="L34" i="69"/>
  <c r="N33" i="69"/>
  <c r="L33" i="69"/>
  <c r="N32" i="69"/>
  <c r="L32" i="69"/>
  <c r="N31" i="69"/>
  <c r="N30" i="69"/>
  <c r="N29" i="69"/>
  <c r="C17" i="69"/>
  <c r="C18" i="69" s="1"/>
  <c r="C19" i="69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K11" i="69"/>
  <c r="I11" i="69"/>
  <c r="P1" i="69"/>
  <c r="P83" i="69" s="1"/>
  <c r="M17" i="68"/>
  <c r="N17" i="68" s="1"/>
  <c r="K17" i="68"/>
  <c r="L17" i="68" s="1"/>
  <c r="M17" i="67"/>
  <c r="N17" i="67" s="1"/>
  <c r="K17" i="67"/>
  <c r="L17" i="67" s="1"/>
  <c r="O17" i="67" s="1"/>
  <c r="M17" i="66"/>
  <c r="N17" i="66" s="1"/>
  <c r="K17" i="66"/>
  <c r="L17" i="66" s="1"/>
  <c r="M17" i="65"/>
  <c r="N17" i="65" s="1"/>
  <c r="O17" i="65" s="1"/>
  <c r="K17" i="65"/>
  <c r="L17" i="65" s="1"/>
  <c r="N99" i="64"/>
  <c r="O99" i="64" s="1"/>
  <c r="P99" i="64" s="1"/>
  <c r="L99" i="64"/>
  <c r="M99" i="64"/>
  <c r="M18" i="64"/>
  <c r="N18" i="64" s="1"/>
  <c r="K18" i="64"/>
  <c r="L18" i="64" s="1"/>
  <c r="M17" i="64"/>
  <c r="N17" i="64" s="1"/>
  <c r="O17" i="64" s="1"/>
  <c r="K17" i="64"/>
  <c r="L17" i="64"/>
  <c r="N99" i="60"/>
  <c r="O99" i="60"/>
  <c r="M99" i="60"/>
  <c r="L99" i="60"/>
  <c r="M18" i="60"/>
  <c r="N18" i="60" s="1"/>
  <c r="K18" i="60"/>
  <c r="L18" i="60" s="1"/>
  <c r="N99" i="62"/>
  <c r="O99" i="62"/>
  <c r="L99" i="62"/>
  <c r="M99" i="62"/>
  <c r="M18" i="62"/>
  <c r="N18" i="62" s="1"/>
  <c r="K18" i="62"/>
  <c r="L18" i="62" s="1"/>
  <c r="N99" i="63"/>
  <c r="O99" i="63" s="1"/>
  <c r="L99" i="63"/>
  <c r="M99" i="63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/>
  <c r="N99" i="59"/>
  <c r="O99" i="59"/>
  <c r="P99" i="59" s="1"/>
  <c r="M99" i="59"/>
  <c r="L99" i="59"/>
  <c r="M18" i="59"/>
  <c r="N18" i="59" s="1"/>
  <c r="K18" i="59"/>
  <c r="L18" i="59"/>
  <c r="N100" i="58"/>
  <c r="O100" i="58"/>
  <c r="L100" i="58"/>
  <c r="M100" i="58"/>
  <c r="M19" i="58"/>
  <c r="N19" i="58"/>
  <c r="K19" i="58"/>
  <c r="L19" i="58" s="1"/>
  <c r="N100" i="57"/>
  <c r="O100" i="57" s="1"/>
  <c r="P100" i="57" s="1"/>
  <c r="L100" i="57"/>
  <c r="M100" i="57" s="1"/>
  <c r="M19" i="57"/>
  <c r="N19" i="57" s="1"/>
  <c r="O19" i="57" s="1"/>
  <c r="K19" i="57"/>
  <c r="L19" i="57" s="1"/>
  <c r="N100" i="56"/>
  <c r="O100" i="56" s="1"/>
  <c r="L100" i="56"/>
  <c r="M100" i="56"/>
  <c r="M19" i="56"/>
  <c r="N19" i="56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/>
  <c r="P100" i="54" s="1"/>
  <c r="M100" i="54"/>
  <c r="L100" i="54"/>
  <c r="M19" i="54"/>
  <c r="N19" i="54" s="1"/>
  <c r="K19" i="54"/>
  <c r="L19" i="54" s="1"/>
  <c r="N100" i="53"/>
  <c r="O100" i="53"/>
  <c r="M100" i="53"/>
  <c r="L100" i="53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P101" i="45" s="1"/>
  <c r="L101" i="45"/>
  <c r="M101" i="45"/>
  <c r="M20" i="45"/>
  <c r="N20" i="45" s="1"/>
  <c r="K20" i="45"/>
  <c r="L20" i="45" s="1"/>
  <c r="N102" i="44"/>
  <c r="O102" i="44" s="1"/>
  <c r="P102" i="44" s="1"/>
  <c r="L102" i="44"/>
  <c r="M102" i="44"/>
  <c r="M21" i="44"/>
  <c r="N21" i="44" s="1"/>
  <c r="O21" i="44" s="1"/>
  <c r="K21" i="44"/>
  <c r="L21" i="44"/>
  <c r="N102" i="43"/>
  <c r="O102" i="43"/>
  <c r="P102" i="43" s="1"/>
  <c r="L102" i="43"/>
  <c r="M102" i="43" s="1"/>
  <c r="M21" i="43"/>
  <c r="N21" i="43" s="1"/>
  <c r="K21" i="43"/>
  <c r="L21" i="43"/>
  <c r="N102" i="42"/>
  <c r="O102" i="42"/>
  <c r="L102" i="42"/>
  <c r="M102" i="42"/>
  <c r="M21" i="42"/>
  <c r="N21" i="42" s="1"/>
  <c r="K21" i="42"/>
  <c r="L21" i="42" s="1"/>
  <c r="N102" i="41"/>
  <c r="O102" i="41"/>
  <c r="L102" i="41"/>
  <c r="M102" i="41"/>
  <c r="M21" i="41"/>
  <c r="N21" i="41" s="1"/>
  <c r="K21" i="41"/>
  <c r="L21" i="41" s="1"/>
  <c r="B102" i="39"/>
  <c r="B103" i="39"/>
  <c r="M21" i="39"/>
  <c r="N21" i="39" s="1"/>
  <c r="K21" i="39"/>
  <c r="L21" i="39" s="1"/>
  <c r="D104" i="34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/>
  <c r="P105" i="30" s="1"/>
  <c r="L105" i="30"/>
  <c r="M105" i="30" s="1"/>
  <c r="M24" i="30"/>
  <c r="N24" i="30" s="1"/>
  <c r="K24" i="30"/>
  <c r="L24" i="30" s="1"/>
  <c r="N105" i="29"/>
  <c r="O105" i="29"/>
  <c r="P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/>
  <c r="P105" i="27" s="1"/>
  <c r="M105" i="27"/>
  <c r="L105" i="27"/>
  <c r="M24" i="27"/>
  <c r="N24" i="27" s="1"/>
  <c r="K24" i="27"/>
  <c r="L24" i="27" s="1"/>
  <c r="O24" i="27" s="1"/>
  <c r="N104" i="24"/>
  <c r="O104" i="24" s="1"/>
  <c r="P104" i="24" s="1"/>
  <c r="L104" i="24"/>
  <c r="M104" i="24"/>
  <c r="M23" i="24"/>
  <c r="N23" i="24"/>
  <c r="K23" i="24"/>
  <c r="L23" i="24" s="1"/>
  <c r="N104" i="23"/>
  <c r="O104" i="23" s="1"/>
  <c r="P104" i="23" s="1"/>
  <c r="L104" i="23"/>
  <c r="M104" i="23"/>
  <c r="M23" i="23"/>
  <c r="N23" i="23" s="1"/>
  <c r="O23" i="23" s="1"/>
  <c r="K23" i="23"/>
  <c r="L23" i="23" s="1"/>
  <c r="N103" i="22"/>
  <c r="O103" i="22" s="1"/>
  <c r="L103" i="22"/>
  <c r="M103" i="22" s="1"/>
  <c r="M22" i="22"/>
  <c r="N22" i="22" s="1"/>
  <c r="K22" i="22"/>
  <c r="L22" i="22"/>
  <c r="N103" i="21"/>
  <c r="O103" i="21"/>
  <c r="L103" i="21"/>
  <c r="M103" i="21"/>
  <c r="M22" i="21"/>
  <c r="N22" i="21" s="1"/>
  <c r="K22" i="21"/>
  <c r="L22" i="21"/>
  <c r="N103" i="20"/>
  <c r="O103" i="20"/>
  <c r="L103" i="20"/>
  <c r="M103" i="20"/>
  <c r="M22" i="20"/>
  <c r="N22" i="20"/>
  <c r="K22" i="20"/>
  <c r="L22" i="20" s="1"/>
  <c r="N103" i="19"/>
  <c r="O103" i="19"/>
  <c r="L103" i="19"/>
  <c r="M103" i="19"/>
  <c r="M22" i="19"/>
  <c r="N22" i="19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/>
  <c r="P103" i="17" s="1"/>
  <c r="L103" i="17"/>
  <c r="M103" i="17" s="1"/>
  <c r="M22" i="17"/>
  <c r="N22" i="17" s="1"/>
  <c r="K22" i="17"/>
  <c r="L22" i="17" s="1"/>
  <c r="O22" i="17" s="1"/>
  <c r="N103" i="3"/>
  <c r="O103" i="3"/>
  <c r="P103" i="3" s="1"/>
  <c r="L103" i="3"/>
  <c r="M103" i="3" s="1"/>
  <c r="M22" i="3"/>
  <c r="N22" i="3" s="1"/>
  <c r="O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7" i="68"/>
  <c r="L27" i="68"/>
  <c r="N26" i="68"/>
  <c r="L26" i="68"/>
  <c r="N25" i="68"/>
  <c r="L25" i="68"/>
  <c r="N24" i="68"/>
  <c r="N23" i="68"/>
  <c r="N22" i="68"/>
  <c r="C17" i="68"/>
  <c r="C18" i="68" s="1"/>
  <c r="C19" i="68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6" i="67"/>
  <c r="M106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6" i="67"/>
  <c r="L26" i="67"/>
  <c r="N25" i="67"/>
  <c r="L25" i="67"/>
  <c r="N24" i="67"/>
  <c r="N23" i="67"/>
  <c r="N22" i="67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6" i="66"/>
  <c r="M106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7" i="66"/>
  <c r="L27" i="66"/>
  <c r="N26" i="66"/>
  <c r="L26" i="66"/>
  <c r="N25" i="66"/>
  <c r="L25" i="66"/>
  <c r="N24" i="66"/>
  <c r="N23" i="66"/>
  <c r="N22" i="66"/>
  <c r="C17" i="66"/>
  <c r="C18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K11" i="66"/>
  <c r="I11" i="66"/>
  <c r="D8" i="66"/>
  <c r="D90" i="66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6" i="65"/>
  <c r="M106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7" i="65"/>
  <c r="L27" i="65"/>
  <c r="N26" i="65"/>
  <c r="L26" i="65"/>
  <c r="N25" i="65"/>
  <c r="L25" i="65"/>
  <c r="N24" i="65"/>
  <c r="N23" i="65"/>
  <c r="N22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8" i="64"/>
  <c r="L28" i="64"/>
  <c r="N27" i="64"/>
  <c r="L27" i="64"/>
  <c r="N26" i="64"/>
  <c r="L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D94" i="59"/>
  <c r="D93" i="59"/>
  <c r="M22" i="34"/>
  <c r="N22" i="34" s="1"/>
  <c r="K22" i="34"/>
  <c r="L22" i="34" s="1"/>
  <c r="M21" i="22"/>
  <c r="N21" i="22" s="1"/>
  <c r="O21" i="22" s="1"/>
  <c r="K21" i="22"/>
  <c r="L21" i="22" s="1"/>
  <c r="M22" i="23"/>
  <c r="N22" i="23" s="1"/>
  <c r="O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O23" i="29" s="1"/>
  <c r="K23" i="29"/>
  <c r="L23" i="29" s="1"/>
  <c r="M23" i="30"/>
  <c r="N23" i="30" s="1"/>
  <c r="K23" i="30"/>
  <c r="L23" i="30" s="1"/>
  <c r="M22" i="31"/>
  <c r="N22" i="31" s="1"/>
  <c r="K22" i="31"/>
  <c r="L22" i="31" s="1"/>
  <c r="O22" i="31" s="1"/>
  <c r="M22" i="32"/>
  <c r="N22" i="32" s="1"/>
  <c r="K22" i="32"/>
  <c r="L22" i="32" s="1"/>
  <c r="M20" i="39"/>
  <c r="N20" i="39" s="1"/>
  <c r="O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O18" i="55" s="1"/>
  <c r="K18" i="55"/>
  <c r="L18" i="55" s="1"/>
  <c r="M18" i="56"/>
  <c r="N18" i="56"/>
  <c r="O18" i="56" s="1"/>
  <c r="K18" i="56"/>
  <c r="L18" i="56" s="1"/>
  <c r="M18" i="57"/>
  <c r="N18" i="57" s="1"/>
  <c r="K18" i="57"/>
  <c r="L18" i="57" s="1"/>
  <c r="M18" i="58"/>
  <c r="N18" i="58" s="1"/>
  <c r="O18" i="58" s="1"/>
  <c r="K18" i="58"/>
  <c r="L18" i="58" s="1"/>
  <c r="M17" i="59"/>
  <c r="N17" i="59" s="1"/>
  <c r="O17" i="59" s="1"/>
  <c r="K17" i="59"/>
  <c r="L17" i="59" s="1"/>
  <c r="M17" i="61"/>
  <c r="N17" i="61" s="1"/>
  <c r="O17" i="61" s="1"/>
  <c r="K17" i="61"/>
  <c r="L17" i="61" s="1"/>
  <c r="M17" i="63"/>
  <c r="N17" i="63" s="1"/>
  <c r="O17" i="63" s="1"/>
  <c r="K17" i="63"/>
  <c r="L17" i="63" s="1"/>
  <c r="M17" i="62"/>
  <c r="N17" i="62" s="1"/>
  <c r="O17" i="62" s="1"/>
  <c r="K17" i="62"/>
  <c r="L17" i="62" s="1"/>
  <c r="M17" i="60"/>
  <c r="N17" i="60" s="1"/>
  <c r="K17" i="60"/>
  <c r="L17" i="60" s="1"/>
  <c r="N99" i="58"/>
  <c r="L99" i="58"/>
  <c r="N99" i="57"/>
  <c r="L99" i="57"/>
  <c r="N99" i="56"/>
  <c r="L99" i="56"/>
  <c r="N99" i="55"/>
  <c r="L99" i="55"/>
  <c r="N99" i="54"/>
  <c r="O99" i="54" s="1"/>
  <c r="L99" i="54"/>
  <c r="N99" i="53"/>
  <c r="L99" i="53"/>
  <c r="N99" i="46"/>
  <c r="L99" i="46"/>
  <c r="N100" i="45"/>
  <c r="L100" i="45"/>
  <c r="N101" i="44"/>
  <c r="L101" i="44"/>
  <c r="N101" i="43"/>
  <c r="L101" i="43"/>
  <c r="N101" i="42"/>
  <c r="L101" i="42"/>
  <c r="N101" i="41"/>
  <c r="L101" i="41"/>
  <c r="N101" i="39"/>
  <c r="L101" i="39"/>
  <c r="N103" i="35"/>
  <c r="L103" i="35"/>
  <c r="N103" i="34"/>
  <c r="L103" i="34"/>
  <c r="N103" i="32"/>
  <c r="L103" i="32"/>
  <c r="N103" i="31"/>
  <c r="L103" i="31"/>
  <c r="N104" i="30"/>
  <c r="L104" i="30"/>
  <c r="N104" i="29"/>
  <c r="L104" i="29"/>
  <c r="N105" i="28"/>
  <c r="L105" i="28"/>
  <c r="N104" i="27"/>
  <c r="L104" i="27"/>
  <c r="N103" i="24"/>
  <c r="L103" i="24"/>
  <c r="N103" i="23"/>
  <c r="L103" i="23"/>
  <c r="N102" i="22"/>
  <c r="L102" i="22"/>
  <c r="N102" i="21"/>
  <c r="L102" i="21"/>
  <c r="M21" i="21"/>
  <c r="N21" i="21" s="1"/>
  <c r="O21" i="21" s="1"/>
  <c r="K21" i="21"/>
  <c r="L21" i="21" s="1"/>
  <c r="M21" i="20"/>
  <c r="N21" i="20" s="1"/>
  <c r="O21" i="20" s="1"/>
  <c r="K21" i="20"/>
  <c r="L21" i="20" s="1"/>
  <c r="N102" i="20"/>
  <c r="L102" i="20"/>
  <c r="N102" i="19"/>
  <c r="L102" i="19"/>
  <c r="M21" i="19"/>
  <c r="N21" i="19" s="1"/>
  <c r="K21" i="19"/>
  <c r="L21" i="19" s="1"/>
  <c r="N102" i="18"/>
  <c r="L102" i="18"/>
  <c r="M21" i="18"/>
  <c r="N21" i="18" s="1"/>
  <c r="K21" i="18"/>
  <c r="L21" i="18" s="1"/>
  <c r="O21" i="18" s="1"/>
  <c r="N102" i="17"/>
  <c r="L102" i="17"/>
  <c r="M21" i="17"/>
  <c r="N21" i="17" s="1"/>
  <c r="O21" i="17" s="1"/>
  <c r="K21" i="17"/>
  <c r="L21" i="17" s="1"/>
  <c r="N102" i="3"/>
  <c r="O102" i="3"/>
  <c r="L102" i="3"/>
  <c r="M102" i="3" s="1"/>
  <c r="M21" i="3"/>
  <c r="N21" i="3" s="1"/>
  <c r="O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L101" i="21"/>
  <c r="M101" i="21"/>
  <c r="I18" i="21"/>
  <c r="I19" i="21"/>
  <c r="M20" i="21"/>
  <c r="N20" i="21"/>
  <c r="O20" i="21" s="1"/>
  <c r="K20" i="2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8" i="63"/>
  <c r="L28" i="63"/>
  <c r="N27" i="63"/>
  <c r="L27" i="63"/>
  <c r="N26" i="63"/>
  <c r="L26" i="63"/>
  <c r="N25" i="63"/>
  <c r="N24" i="63"/>
  <c r="N23" i="63"/>
  <c r="C17" i="63"/>
  <c r="C18" i="63"/>
  <c r="C19" i="63" s="1"/>
  <c r="C20" i="63" s="1"/>
  <c r="C21" i="63" s="1"/>
  <c r="C22" i="63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K11" i="63"/>
  <c r="I11" i="63"/>
  <c r="D8" i="63"/>
  <c r="D90" i="63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7" i="62"/>
  <c r="M107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8" i="62"/>
  <c r="L28" i="62"/>
  <c r="N27" i="62"/>
  <c r="L27" i="62"/>
  <c r="N26" i="62"/>
  <c r="L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7" i="61"/>
  <c r="M107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8" i="61"/>
  <c r="L28" i="61"/>
  <c r="N27" i="61"/>
  <c r="L27" i="61"/>
  <c r="N26" i="61"/>
  <c r="L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7" i="60"/>
  <c r="M107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8" i="60"/>
  <c r="L28" i="60"/>
  <c r="N27" i="60"/>
  <c r="L27" i="60"/>
  <c r="N26" i="60"/>
  <c r="L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7" i="59"/>
  <c r="M107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8" i="59"/>
  <c r="L28" i="59"/>
  <c r="N27" i="59"/>
  <c r="L27" i="59"/>
  <c r="N26" i="59"/>
  <c r="L26" i="59"/>
  <c r="N25" i="59"/>
  <c r="N24" i="59"/>
  <c r="O24" i="59" s="1"/>
  <c r="N23" i="59"/>
  <c r="C17" i="59"/>
  <c r="C18" i="59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/>
  <c r="M17" i="58"/>
  <c r="N17" i="58" s="1"/>
  <c r="K17" i="58"/>
  <c r="M17" i="57"/>
  <c r="N17" i="57" s="1"/>
  <c r="O17" i="57" s="1"/>
  <c r="K17" i="57"/>
  <c r="L17" i="57" s="1"/>
  <c r="M17" i="56"/>
  <c r="K17" i="56"/>
  <c r="M17" i="55"/>
  <c r="K17" i="55"/>
  <c r="L17" i="55" s="1"/>
  <c r="M17" i="54"/>
  <c r="K17" i="54"/>
  <c r="M17" i="53"/>
  <c r="K17" i="53"/>
  <c r="L17" i="53" s="1"/>
  <c r="M17" i="46"/>
  <c r="K17" i="46"/>
  <c r="N99" i="45"/>
  <c r="L99" i="45"/>
  <c r="M18" i="45"/>
  <c r="N18" i="45" s="1"/>
  <c r="K18" i="45"/>
  <c r="L18" i="45" s="1"/>
  <c r="N100" i="44"/>
  <c r="L100" i="44"/>
  <c r="M100" i="44" s="1"/>
  <c r="M19" i="44"/>
  <c r="K19" i="44"/>
  <c r="N100" i="43"/>
  <c r="L100" i="43"/>
  <c r="M100" i="43" s="1"/>
  <c r="P100" i="43" s="1"/>
  <c r="M19" i="43"/>
  <c r="K19" i="43"/>
  <c r="N100" i="42"/>
  <c r="L100" i="42"/>
  <c r="M19" i="42"/>
  <c r="K19" i="42"/>
  <c r="N100" i="41"/>
  <c r="L100" i="41"/>
  <c r="M100" i="41" s="1"/>
  <c r="M19" i="41"/>
  <c r="K19" i="41"/>
  <c r="N100" i="39"/>
  <c r="L100" i="39"/>
  <c r="M100" i="39" s="1"/>
  <c r="M19" i="39"/>
  <c r="K19" i="39"/>
  <c r="N102" i="34"/>
  <c r="L102" i="34"/>
  <c r="M102" i="34" s="1"/>
  <c r="M21" i="34"/>
  <c r="K21" i="34"/>
  <c r="L21" i="34" s="1"/>
  <c r="O21" i="34" s="1"/>
  <c r="N102" i="32"/>
  <c r="L102" i="32"/>
  <c r="M102" i="32" s="1"/>
  <c r="P102" i="32" s="1"/>
  <c r="M21" i="32"/>
  <c r="K21" i="32"/>
  <c r="N102" i="31"/>
  <c r="L102" i="31"/>
  <c r="M102" i="31" s="1"/>
  <c r="M21" i="31"/>
  <c r="K21" i="31"/>
  <c r="N103" i="30"/>
  <c r="L103" i="30"/>
  <c r="M103" i="30" s="1"/>
  <c r="M22" i="30"/>
  <c r="K22" i="30"/>
  <c r="N103" i="29"/>
  <c r="L103" i="29"/>
  <c r="M22" i="29"/>
  <c r="K22" i="29"/>
  <c r="L22" i="29" s="1"/>
  <c r="N104" i="28"/>
  <c r="L104" i="28"/>
  <c r="M23" i="28"/>
  <c r="K23" i="28"/>
  <c r="L23" i="28" s="1"/>
  <c r="N103" i="27"/>
  <c r="L103" i="27"/>
  <c r="M22" i="27"/>
  <c r="K22" i="27"/>
  <c r="N102" i="24"/>
  <c r="L102" i="24"/>
  <c r="M21" i="24"/>
  <c r="K21" i="24"/>
  <c r="N102" i="23"/>
  <c r="L102" i="23"/>
  <c r="M21" i="23"/>
  <c r="K21" i="23"/>
  <c r="N101" i="22"/>
  <c r="L101" i="22"/>
  <c r="M20" i="22"/>
  <c r="N20" i="22" s="1"/>
  <c r="K20" i="22"/>
  <c r="L20" i="22" s="1"/>
  <c r="N101" i="20"/>
  <c r="L101" i="20"/>
  <c r="M20" i="20"/>
  <c r="K20" i="20"/>
  <c r="L20" i="20" s="1"/>
  <c r="N101" i="19"/>
  <c r="L101" i="19"/>
  <c r="M20" i="19"/>
  <c r="K20" i="19"/>
  <c r="L20" i="19" s="1"/>
  <c r="N101" i="18"/>
  <c r="L101" i="18"/>
  <c r="M20" i="18"/>
  <c r="N20" i="18" s="1"/>
  <c r="K20" i="18"/>
  <c r="N101" i="17"/>
  <c r="L101" i="17"/>
  <c r="M20" i="17"/>
  <c r="K20" i="17"/>
  <c r="N101" i="3"/>
  <c r="L101" i="3"/>
  <c r="M20" i="3"/>
  <c r="K20" i="3"/>
  <c r="J96" i="35"/>
  <c r="E101" i="35" s="1"/>
  <c r="F101" i="35" s="1"/>
  <c r="E102" i="35" s="1"/>
  <c r="F102" i="35" s="1"/>
  <c r="L19" i="1"/>
  <c r="I10" i="18" s="1"/>
  <c r="F81" i="2"/>
  <c r="F87" i="2"/>
  <c r="F86" i="2"/>
  <c r="F90" i="2"/>
  <c r="C17" i="3"/>
  <c r="C18" i="3"/>
  <c r="C19" i="3" s="1"/>
  <c r="C20" i="3" s="1"/>
  <c r="C21" i="3" s="1"/>
  <c r="C22" i="3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K19" i="3"/>
  <c r="L19" i="3" s="1"/>
  <c r="P18" i="36"/>
  <c r="F87" i="1"/>
  <c r="F86" i="1"/>
  <c r="F90" i="1"/>
  <c r="C17" i="17"/>
  <c r="C18" i="17"/>
  <c r="C19" i="17" s="1"/>
  <c r="C20" i="17" s="1"/>
  <c r="C21" i="17" s="1"/>
  <c r="K19" i="17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9" i="18"/>
  <c r="L19" i="18" s="1"/>
  <c r="P20" i="36"/>
  <c r="C17" i="19"/>
  <c r="C18" i="19" s="1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K19" i="19"/>
  <c r="L19" i="19" s="1"/>
  <c r="P21" i="36"/>
  <c r="C17" i="20"/>
  <c r="C18" i="20" s="1"/>
  <c r="C19" i="20" s="1"/>
  <c r="C20" i="20" s="1"/>
  <c r="C21" i="20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K19" i="20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K19" i="2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K19" i="22"/>
  <c r="P24" i="36"/>
  <c r="C17" i="23"/>
  <c r="C18" i="23" s="1"/>
  <c r="C19" i="23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P25" i="36"/>
  <c r="C17" i="24"/>
  <c r="C18" i="24" s="1"/>
  <c r="C19" i="24" s="1"/>
  <c r="C20" i="24" s="1"/>
  <c r="C21" i="24"/>
  <c r="C22" i="24" s="1"/>
  <c r="C23" i="24" s="1"/>
  <c r="C24" i="24" s="1"/>
  <c r="C25" i="24" s="1"/>
  <c r="C26" i="24" s="1"/>
  <c r="C27" i="24" s="1"/>
  <c r="C28" i="24" s="1"/>
  <c r="C29" i="24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K20" i="24"/>
  <c r="L20" i="24" s="1"/>
  <c r="P26" i="36"/>
  <c r="C17" i="25"/>
  <c r="C18" i="25" s="1"/>
  <c r="C19" i="25" s="1"/>
  <c r="C20" i="25" s="1"/>
  <c r="C21" i="25" s="1"/>
  <c r="C22" i="25" s="1"/>
  <c r="C23" i="25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K21" i="27"/>
  <c r="P29" i="36"/>
  <c r="C17" i="28"/>
  <c r="C18" i="28" s="1"/>
  <c r="C19" i="28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P30" i="36"/>
  <c r="C17" i="29"/>
  <c r="C18" i="29" s="1"/>
  <c r="C19" i="29" s="1"/>
  <c r="C20" i="29" s="1"/>
  <c r="C21" i="29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P33" i="36"/>
  <c r="C17" i="32"/>
  <c r="C18" i="32" s="1"/>
  <c r="C19" i="32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P34" i="36"/>
  <c r="C17" i="33"/>
  <c r="C18" i="33" s="1"/>
  <c r="C19" i="33" s="1"/>
  <c r="C20" i="33" s="1"/>
  <c r="C21" i="33"/>
  <c r="C22" i="33" s="1"/>
  <c r="C23" i="33" s="1"/>
  <c r="C24" i="33" s="1"/>
  <c r="C25" i="33" s="1"/>
  <c r="C26" i="33" s="1"/>
  <c r="C27" i="33" s="1"/>
  <c r="C28" i="33" s="1"/>
  <c r="C29" i="33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P35" i="36"/>
  <c r="C17" i="34"/>
  <c r="C18" i="34"/>
  <c r="C19" i="34" s="1"/>
  <c r="C20" i="34" s="1"/>
  <c r="C21" i="34" s="1"/>
  <c r="C22" i="34" s="1"/>
  <c r="C23" i="34" s="1"/>
  <c r="C24" i="34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P36" i="36"/>
  <c r="P37" i="36"/>
  <c r="C17" i="39"/>
  <c r="C18" i="39" s="1"/>
  <c r="C19" i="39" s="1"/>
  <c r="C20" i="39" s="1"/>
  <c r="C21" i="39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8" i="42"/>
  <c r="P40" i="36"/>
  <c r="C17" i="43"/>
  <c r="C18" i="43" s="1"/>
  <c r="C19" i="43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P42" i="36"/>
  <c r="C17" i="45"/>
  <c r="C18" i="45"/>
  <c r="C19" i="45" s="1"/>
  <c r="C20" i="45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I12" i="91" s="1"/>
  <c r="I13" i="91" s="1"/>
  <c r="C17" i="58"/>
  <c r="C18" i="58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17" i="57"/>
  <c r="C18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/>
  <c r="C19" i="56" s="1"/>
  <c r="C20" i="56" s="1"/>
  <c r="C21" i="56" s="1"/>
  <c r="C22" i="56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17" i="54"/>
  <c r="C18" i="54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17" i="53"/>
  <c r="C18" i="53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17" i="46"/>
  <c r="C18" i="46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L17" i="58"/>
  <c r="N24" i="58"/>
  <c r="N25" i="58"/>
  <c r="N26" i="58"/>
  <c r="L27" i="58"/>
  <c r="N27" i="58"/>
  <c r="L28" i="58"/>
  <c r="N28" i="58"/>
  <c r="L29" i="58"/>
  <c r="N29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M99" i="58"/>
  <c r="O99" i="58"/>
  <c r="O105" i="58"/>
  <c r="O106" i="58"/>
  <c r="O107" i="58"/>
  <c r="M108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24" i="57"/>
  <c r="N25" i="57"/>
  <c r="N26" i="57"/>
  <c r="L27" i="57"/>
  <c r="N27" i="57"/>
  <c r="L28" i="57"/>
  <c r="N28" i="57"/>
  <c r="L29" i="57"/>
  <c r="N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M99" i="57"/>
  <c r="O99" i="57"/>
  <c r="O105" i="57"/>
  <c r="O106" i="57"/>
  <c r="O107" i="57"/>
  <c r="M108" i="57"/>
  <c r="O108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L17" i="56"/>
  <c r="N17" i="56"/>
  <c r="N24" i="56"/>
  <c r="N25" i="56"/>
  <c r="N26" i="56"/>
  <c r="L27" i="56"/>
  <c r="N27" i="56"/>
  <c r="L28" i="56"/>
  <c r="N28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M99" i="56"/>
  <c r="O99" i="56"/>
  <c r="O105" i="56"/>
  <c r="O106" i="56"/>
  <c r="O107" i="56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K11" i="55"/>
  <c r="N17" i="55"/>
  <c r="O17" i="55" s="1"/>
  <c r="N24" i="55"/>
  <c r="N25" i="55"/>
  <c r="N26" i="55"/>
  <c r="L27" i="55"/>
  <c r="N27" i="55"/>
  <c r="L28" i="55"/>
  <c r="N28" i="55"/>
  <c r="L29" i="55"/>
  <c r="N29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D90" i="55"/>
  <c r="J93" i="55"/>
  <c r="L93" i="55"/>
  <c r="D96" i="55"/>
  <c r="M99" i="55"/>
  <c r="P99" i="55" s="1"/>
  <c r="O99" i="55"/>
  <c r="O105" i="55"/>
  <c r="O106" i="55"/>
  <c r="O107" i="55"/>
  <c r="M108" i="55"/>
  <c r="O108" i="55"/>
  <c r="M109" i="55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/>
  <c r="K11" i="54"/>
  <c r="L17" i="54"/>
  <c r="N17" i="54"/>
  <c r="N24" i="54"/>
  <c r="N25" i="54"/>
  <c r="N26" i="54"/>
  <c r="L27" i="54"/>
  <c r="N27" i="54"/>
  <c r="L28" i="54"/>
  <c r="N28" i="54"/>
  <c r="L29" i="54"/>
  <c r="N29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M99" i="54"/>
  <c r="O105" i="54"/>
  <c r="O106" i="54"/>
  <c r="O107" i="54"/>
  <c r="M108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17" i="53"/>
  <c r="O17" i="53" s="1"/>
  <c r="N24" i="53"/>
  <c r="N25" i="53"/>
  <c r="N26" i="53"/>
  <c r="L27" i="53"/>
  <c r="N27" i="53"/>
  <c r="L28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M99" i="53"/>
  <c r="O99" i="53"/>
  <c r="P99" i="53" s="1"/>
  <c r="O105" i="53"/>
  <c r="O106" i="53"/>
  <c r="O107" i="53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N99" i="43"/>
  <c r="L99" i="43"/>
  <c r="N99" i="42"/>
  <c r="O99" i="42" s="1"/>
  <c r="P99" i="42" s="1"/>
  <c r="L99" i="42"/>
  <c r="N99" i="41"/>
  <c r="L99" i="41"/>
  <c r="N99" i="39"/>
  <c r="O99" i="39" s="1"/>
  <c r="L99" i="39"/>
  <c r="N101" i="34"/>
  <c r="L101" i="34"/>
  <c r="N101" i="32"/>
  <c r="O101" i="32" s="1"/>
  <c r="L101" i="32"/>
  <c r="N101" i="31"/>
  <c r="L101" i="31"/>
  <c r="N102" i="30"/>
  <c r="O102" i="30" s="1"/>
  <c r="L102" i="30"/>
  <c r="N102" i="29"/>
  <c r="L102" i="29"/>
  <c r="N103" i="28"/>
  <c r="L103" i="28"/>
  <c r="N102" i="27"/>
  <c r="L102" i="27"/>
  <c r="N101" i="24"/>
  <c r="L101" i="24"/>
  <c r="N101" i="23"/>
  <c r="L101" i="23"/>
  <c r="N100" i="22"/>
  <c r="L100" i="22"/>
  <c r="N100" i="21"/>
  <c r="L100" i="21"/>
  <c r="N100" i="20"/>
  <c r="L100" i="20"/>
  <c r="N100" i="19"/>
  <c r="L100" i="19"/>
  <c r="N100" i="18"/>
  <c r="L100" i="18"/>
  <c r="N100" i="17"/>
  <c r="L100" i="17"/>
  <c r="N100" i="3"/>
  <c r="L100" i="3"/>
  <c r="M17" i="45"/>
  <c r="N17" i="45" s="1"/>
  <c r="P1" i="46"/>
  <c r="P83" i="46" s="1"/>
  <c r="O3" i="46"/>
  <c r="D8" i="46"/>
  <c r="D90" i="46"/>
  <c r="K11" i="46"/>
  <c r="L17" i="46"/>
  <c r="N17" i="46"/>
  <c r="O17" i="46" s="1"/>
  <c r="N24" i="46"/>
  <c r="O24" i="46" s="1"/>
  <c r="N25" i="46"/>
  <c r="N26" i="46"/>
  <c r="L27" i="46"/>
  <c r="N27" i="46"/>
  <c r="L28" i="46"/>
  <c r="N28" i="46"/>
  <c r="L29" i="46"/>
  <c r="N29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M99" i="46"/>
  <c r="O99" i="46"/>
  <c r="O105" i="46"/>
  <c r="O106" i="46"/>
  <c r="O107" i="46"/>
  <c r="M108" i="46"/>
  <c r="O108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M18" i="42"/>
  <c r="M18" i="41"/>
  <c r="M18" i="39"/>
  <c r="N18" i="39" s="1"/>
  <c r="O18" i="39" s="1"/>
  <c r="M20" i="35"/>
  <c r="K20" i="35"/>
  <c r="M20" i="34"/>
  <c r="N20" i="34" s="1"/>
  <c r="O20" i="34" s="1"/>
  <c r="M20" i="32"/>
  <c r="N20" i="32" s="1"/>
  <c r="M20" i="31"/>
  <c r="M21" i="30"/>
  <c r="M21" i="29"/>
  <c r="M22" i="28"/>
  <c r="N22" i="28" s="1"/>
  <c r="M21" i="27"/>
  <c r="N21" i="27" s="1"/>
  <c r="M20" i="24"/>
  <c r="M20" i="23"/>
  <c r="M19" i="22"/>
  <c r="M19" i="21"/>
  <c r="N19" i="21" s="1"/>
  <c r="M19" i="20"/>
  <c r="M19" i="19"/>
  <c r="M19" i="18"/>
  <c r="M19" i="17"/>
  <c r="N19" i="17" s="1"/>
  <c r="M19" i="3"/>
  <c r="N19" i="3" s="1"/>
  <c r="K18" i="3"/>
  <c r="L18" i="3" s="1"/>
  <c r="K18" i="17"/>
  <c r="K18" i="18"/>
  <c r="L18" i="18" s="1"/>
  <c r="K18" i="19"/>
  <c r="K18" i="20"/>
  <c r="K18" i="21"/>
  <c r="K18" i="22"/>
  <c r="K19" i="23"/>
  <c r="K19" i="24"/>
  <c r="K20" i="27"/>
  <c r="K21" i="28"/>
  <c r="K20" i="29"/>
  <c r="K20" i="30"/>
  <c r="K19" i="31"/>
  <c r="L19" i="31" s="1"/>
  <c r="K19" i="32"/>
  <c r="L19" i="32" s="1"/>
  <c r="K19" i="34"/>
  <c r="K17" i="39"/>
  <c r="L17" i="39" s="1"/>
  <c r="K17" i="41"/>
  <c r="L17" i="41" s="1"/>
  <c r="K17" i="42"/>
  <c r="K17" i="43"/>
  <c r="L17" i="43" s="1"/>
  <c r="K17" i="44"/>
  <c r="L17" i="44" s="1"/>
  <c r="W43" i="36"/>
  <c r="D17" i="25"/>
  <c r="I14" i="25"/>
  <c r="E17" i="25" s="1"/>
  <c r="F17" i="25" s="1"/>
  <c r="D18" i="25" s="1"/>
  <c r="D17" i="26"/>
  <c r="I14" i="26"/>
  <c r="E17" i="26" s="1"/>
  <c r="F17" i="26" s="1"/>
  <c r="D17" i="33"/>
  <c r="I14" i="33"/>
  <c r="E17" i="33" s="1"/>
  <c r="F17" i="33" s="1"/>
  <c r="D18" i="33" s="1"/>
  <c r="B18" i="33" s="1"/>
  <c r="C17" i="35"/>
  <c r="C18" i="35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1" i="45"/>
  <c r="P83" i="45" s="1"/>
  <c r="O3" i="45"/>
  <c r="D8" i="45"/>
  <c r="K11" i="45"/>
  <c r="L17" i="45"/>
  <c r="O17" i="45" s="1"/>
  <c r="B18" i="45"/>
  <c r="N25" i="45"/>
  <c r="O25" i="45" s="1"/>
  <c r="N26" i="45"/>
  <c r="N27" i="45"/>
  <c r="L28" i="45"/>
  <c r="N28" i="45"/>
  <c r="L29" i="45"/>
  <c r="N29" i="45"/>
  <c r="L30" i="45"/>
  <c r="N30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0" i="45"/>
  <c r="D91" i="45"/>
  <c r="J93" i="45"/>
  <c r="L93" i="45"/>
  <c r="D96" i="45"/>
  <c r="M99" i="45"/>
  <c r="O99" i="45"/>
  <c r="M100" i="45"/>
  <c r="O100" i="45"/>
  <c r="O106" i="45"/>
  <c r="O107" i="45"/>
  <c r="O108" i="45"/>
  <c r="M109" i="45"/>
  <c r="O109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O17" i="43" s="1"/>
  <c r="M17" i="42"/>
  <c r="M17" i="41"/>
  <c r="M17" i="39"/>
  <c r="N17" i="39" s="1"/>
  <c r="N100" i="35"/>
  <c r="L100" i="35"/>
  <c r="M100" i="35" s="1"/>
  <c r="M19" i="35"/>
  <c r="N19" i="35" s="1"/>
  <c r="N100" i="34"/>
  <c r="L100" i="34"/>
  <c r="M19" i="34"/>
  <c r="N100" i="32"/>
  <c r="O100" i="32" s="1"/>
  <c r="L100" i="32"/>
  <c r="M19" i="32"/>
  <c r="N100" i="31"/>
  <c r="O100" i="31"/>
  <c r="L100" i="31"/>
  <c r="M19" i="31"/>
  <c r="N101" i="30"/>
  <c r="L101" i="30"/>
  <c r="M101" i="30" s="1"/>
  <c r="M20" i="30"/>
  <c r="N101" i="29"/>
  <c r="L101" i="29"/>
  <c r="M101" i="29" s="1"/>
  <c r="M20" i="29"/>
  <c r="N102" i="28"/>
  <c r="L102" i="28"/>
  <c r="M21" i="28"/>
  <c r="N21" i="28" s="1"/>
  <c r="N101" i="27"/>
  <c r="O101" i="27"/>
  <c r="L101" i="27"/>
  <c r="M20" i="27"/>
  <c r="N100" i="24"/>
  <c r="L100" i="24"/>
  <c r="M19" i="24"/>
  <c r="N100" i="23"/>
  <c r="L100" i="23"/>
  <c r="M19" i="23"/>
  <c r="N99" i="22"/>
  <c r="L99" i="22"/>
  <c r="M18" i="22"/>
  <c r="N99" i="21"/>
  <c r="L99" i="21"/>
  <c r="M18" i="21"/>
  <c r="N99" i="20"/>
  <c r="L99" i="20"/>
  <c r="M18" i="20"/>
  <c r="N99" i="19"/>
  <c r="L99" i="19"/>
  <c r="M18" i="19"/>
  <c r="N99" i="18"/>
  <c r="L99" i="18"/>
  <c r="M18" i="18"/>
  <c r="N99" i="17"/>
  <c r="L99" i="17"/>
  <c r="M18" i="17"/>
  <c r="N99" i="3"/>
  <c r="L99" i="3"/>
  <c r="M18" i="3"/>
  <c r="I17" i="3"/>
  <c r="I14" i="13"/>
  <c r="W100" i="29"/>
  <c r="W99" i="29"/>
  <c r="F99" i="27"/>
  <c r="L17" i="25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0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C46" i="33"/>
  <c r="C47" i="33" s="1"/>
  <c r="C48" i="33" s="1"/>
  <c r="C49" i="33" s="1"/>
  <c r="C50" i="33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D8" i="17"/>
  <c r="D90" i="17"/>
  <c r="D8" i="18"/>
  <c r="D8" i="19"/>
  <c r="D90" i="19" s="1"/>
  <c r="D8" i="20"/>
  <c r="D8" i="21"/>
  <c r="D90" i="21" s="1"/>
  <c r="D8" i="22"/>
  <c r="D90" i="22" s="1"/>
  <c r="D8" i="23"/>
  <c r="D8" i="24"/>
  <c r="D90" i="24" s="1"/>
  <c r="D8" i="25"/>
  <c r="D90" i="25" s="1"/>
  <c r="D8" i="26"/>
  <c r="D90" i="26" s="1"/>
  <c r="D8" i="27"/>
  <c r="D90" i="27"/>
  <c r="D8" i="28"/>
  <c r="D90" i="28"/>
  <c r="D8" i="29"/>
  <c r="D90" i="29"/>
  <c r="D8" i="30"/>
  <c r="D8" i="31"/>
  <c r="D90" i="31" s="1"/>
  <c r="D8" i="32"/>
  <c r="D90" i="32"/>
  <c r="D8" i="33"/>
  <c r="D90" i="33"/>
  <c r="D8" i="34"/>
  <c r="D8" i="39"/>
  <c r="D90" i="39" s="1"/>
  <c r="D8" i="41"/>
  <c r="D90" i="41" s="1"/>
  <c r="D8" i="42"/>
  <c r="D90" i="42" s="1"/>
  <c r="D8" i="43"/>
  <c r="D90" i="43" s="1"/>
  <c r="D8" i="44"/>
  <c r="D8" i="13"/>
  <c r="D90" i="13" s="1"/>
  <c r="D8" i="3"/>
  <c r="D90" i="3" s="1"/>
  <c r="D90" i="18"/>
  <c r="D90" i="20"/>
  <c r="D90" i="23"/>
  <c r="D90" i="30"/>
  <c r="D90" i="34"/>
  <c r="D90" i="35"/>
  <c r="D90" i="44"/>
  <c r="C18" i="13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W42" i="36"/>
  <c r="W41" i="36"/>
  <c r="W40" i="36"/>
  <c r="W39" i="36"/>
  <c r="W38" i="36"/>
  <c r="P1" i="44"/>
  <c r="P83" i="44" s="1"/>
  <c r="O3" i="44"/>
  <c r="K11" i="44"/>
  <c r="L18" i="44"/>
  <c r="L19" i="44"/>
  <c r="N19" i="44"/>
  <c r="N26" i="44"/>
  <c r="O26" i="44" s="1"/>
  <c r="N27" i="44"/>
  <c r="N28" i="44"/>
  <c r="L29" i="44"/>
  <c r="N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M99" i="44"/>
  <c r="O100" i="44"/>
  <c r="M101" i="44"/>
  <c r="O101" i="44"/>
  <c r="O107" i="44"/>
  <c r="O108" i="44"/>
  <c r="O109" i="44"/>
  <c r="M110" i="44"/>
  <c r="O110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18" i="43"/>
  <c r="L19" i="43"/>
  <c r="N19" i="43"/>
  <c r="O19" i="43" s="1"/>
  <c r="N26" i="43"/>
  <c r="N27" i="43"/>
  <c r="N28" i="43"/>
  <c r="L29" i="43"/>
  <c r="N29" i="43"/>
  <c r="L30" i="43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M99" i="43"/>
  <c r="O99" i="43"/>
  <c r="P99" i="43"/>
  <c r="O100" i="43"/>
  <c r="M101" i="43"/>
  <c r="O101" i="43"/>
  <c r="O107" i="43"/>
  <c r="O108" i="43"/>
  <c r="O109" i="43"/>
  <c r="M110" i="43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L17" i="42"/>
  <c r="O17" i="42"/>
  <c r="N17" i="42"/>
  <c r="L18" i="42"/>
  <c r="N18" i="42"/>
  <c r="L19" i="42"/>
  <c r="N19" i="42"/>
  <c r="N26" i="42"/>
  <c r="O26" i="42" s="1"/>
  <c r="N27" i="42"/>
  <c r="N28" i="42"/>
  <c r="L29" i="42"/>
  <c r="N29" i="42"/>
  <c r="L30" i="42"/>
  <c r="N30" i="42"/>
  <c r="L31" i="42"/>
  <c r="N31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M99" i="42"/>
  <c r="M100" i="42"/>
  <c r="O100" i="42"/>
  <c r="M101" i="42"/>
  <c r="O101" i="42"/>
  <c r="P101" i="42" s="1"/>
  <c r="O107" i="42"/>
  <c r="O108" i="42"/>
  <c r="O109" i="42"/>
  <c r="M110" i="42"/>
  <c r="O110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17" i="41"/>
  <c r="L18" i="41"/>
  <c r="N18" i="41"/>
  <c r="L19" i="41"/>
  <c r="N19" i="41"/>
  <c r="N26" i="41"/>
  <c r="N27" i="41"/>
  <c r="O27" i="41" s="1"/>
  <c r="N28" i="41"/>
  <c r="L29" i="41"/>
  <c r="N29" i="41"/>
  <c r="L30" i="41"/>
  <c r="N30" i="41"/>
  <c r="L31" i="41"/>
  <c r="N31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M99" i="41"/>
  <c r="O99" i="41"/>
  <c r="P99" i="41" s="1"/>
  <c r="O100" i="41"/>
  <c r="P100" i="41"/>
  <c r="M101" i="41"/>
  <c r="O101" i="41"/>
  <c r="O107" i="41"/>
  <c r="O108" i="41"/>
  <c r="O109" i="41"/>
  <c r="M110" i="41"/>
  <c r="O110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O17" i="39"/>
  <c r="L19" i="39"/>
  <c r="N19" i="39"/>
  <c r="N26" i="39"/>
  <c r="O26" i="39" s="1"/>
  <c r="N27" i="39"/>
  <c r="N28" i="39"/>
  <c r="L29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M99" i="39"/>
  <c r="O100" i="39"/>
  <c r="M101" i="39"/>
  <c r="O101" i="39"/>
  <c r="P101" i="39" s="1"/>
  <c r="O107" i="39"/>
  <c r="O108" i="39"/>
  <c r="O109" i="39"/>
  <c r="M110" i="39"/>
  <c r="O110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O102" i="28"/>
  <c r="O103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R12" i="36"/>
  <c r="P12" i="36"/>
  <c r="G12" i="36"/>
  <c r="A9" i="36" s="1"/>
  <c r="N96" i="36"/>
  <c r="O96" i="36"/>
  <c r="D89" i="35"/>
  <c r="P1" i="35"/>
  <c r="P83" i="35" s="1"/>
  <c r="O3" i="35"/>
  <c r="K11" i="35"/>
  <c r="I17" i="35"/>
  <c r="L17" i="35"/>
  <c r="N17" i="35"/>
  <c r="O17" i="35" s="1"/>
  <c r="I18" i="35"/>
  <c r="L18" i="35"/>
  <c r="N18" i="35"/>
  <c r="O18" i="35" s="1"/>
  <c r="L20" i="35"/>
  <c r="O20" i="35" s="1"/>
  <c r="N20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P99" i="35"/>
  <c r="J100" i="35"/>
  <c r="O100" i="35"/>
  <c r="P100" i="35" s="1"/>
  <c r="M101" i="35"/>
  <c r="O101" i="35"/>
  <c r="M102" i="35"/>
  <c r="O102" i="35"/>
  <c r="M103" i="35"/>
  <c r="P103" i="35" s="1"/>
  <c r="O103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P101" i="28"/>
  <c r="M19" i="28"/>
  <c r="M17" i="23"/>
  <c r="N99" i="28"/>
  <c r="L99" i="28"/>
  <c r="M17" i="26"/>
  <c r="N99" i="26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O17" i="34" s="1"/>
  <c r="I18" i="34"/>
  <c r="L18" i="34"/>
  <c r="N18" i="34"/>
  <c r="L19" i="34"/>
  <c r="N19" i="34"/>
  <c r="O19" i="34" s="1"/>
  <c r="L20" i="34"/>
  <c r="N21" i="34"/>
  <c r="N28" i="34"/>
  <c r="N29" i="34"/>
  <c r="N30" i="34"/>
  <c r="L31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M100" i="34"/>
  <c r="O100" i="34"/>
  <c r="P100" i="34" s="1"/>
  <c r="J101" i="34"/>
  <c r="M101" i="34"/>
  <c r="O101" i="34"/>
  <c r="O102" i="34"/>
  <c r="M103" i="34"/>
  <c r="O103" i="34"/>
  <c r="O110" i="34"/>
  <c r="O111" i="34"/>
  <c r="M112" i="34"/>
  <c r="O112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O17" i="32" s="1"/>
  <c r="I18" i="32"/>
  <c r="L18" i="32"/>
  <c r="N18" i="32"/>
  <c r="N19" i="32"/>
  <c r="L20" i="32"/>
  <c r="L21" i="32"/>
  <c r="N21" i="32"/>
  <c r="N28" i="32"/>
  <c r="N29" i="32"/>
  <c r="N30" i="32"/>
  <c r="L31" i="32"/>
  <c r="N31" i="32"/>
  <c r="L32" i="32"/>
  <c r="N32" i="32"/>
  <c r="L33" i="32"/>
  <c r="N33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P99" i="32"/>
  <c r="J100" i="32"/>
  <c r="M100" i="32"/>
  <c r="P100" i="32"/>
  <c r="J101" i="32"/>
  <c r="M101" i="32"/>
  <c r="P101" i="32"/>
  <c r="O102" i="32"/>
  <c r="M103" i="32"/>
  <c r="O103" i="32"/>
  <c r="O110" i="32"/>
  <c r="O111" i="32"/>
  <c r="M112" i="32"/>
  <c r="O112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O17" i="31" s="1"/>
  <c r="I18" i="31"/>
  <c r="L18" i="31"/>
  <c r="N18" i="31"/>
  <c r="N19" i="31"/>
  <c r="O19" i="31" s="1"/>
  <c r="L20" i="31"/>
  <c r="N20" i="31"/>
  <c r="L21" i="31"/>
  <c r="N21" i="31"/>
  <c r="O21" i="31" s="1"/>
  <c r="N28" i="31"/>
  <c r="O28" i="31" s="1"/>
  <c r="N29" i="31"/>
  <c r="N30" i="31"/>
  <c r="L31" i="31"/>
  <c r="N31" i="31"/>
  <c r="L32" i="31"/>
  <c r="N32" i="31"/>
  <c r="L33" i="31"/>
  <c r="N33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P99" i="31" s="1"/>
  <c r="J100" i="31"/>
  <c r="M100" i="31"/>
  <c r="P100" i="31"/>
  <c r="J101" i="31"/>
  <c r="M101" i="31"/>
  <c r="O101" i="31"/>
  <c r="P101" i="31"/>
  <c r="O102" i="31"/>
  <c r="M103" i="31"/>
  <c r="O103" i="31"/>
  <c r="O110" i="31"/>
  <c r="O111" i="31"/>
  <c r="M112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O18" i="30" s="1"/>
  <c r="I19" i="30"/>
  <c r="L19" i="30"/>
  <c r="N19" i="30"/>
  <c r="L20" i="30"/>
  <c r="O20" i="30" s="1"/>
  <c r="N20" i="30"/>
  <c r="L21" i="30"/>
  <c r="N21" i="30"/>
  <c r="L22" i="30"/>
  <c r="N22" i="30"/>
  <c r="N29" i="30"/>
  <c r="O29" i="30" s="1"/>
  <c r="N30" i="30"/>
  <c r="N31" i="30"/>
  <c r="L32" i="30"/>
  <c r="N32" i="30"/>
  <c r="L33" i="30"/>
  <c r="N33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P99" i="30"/>
  <c r="O99" i="30"/>
  <c r="J100" i="30"/>
  <c r="M100" i="30"/>
  <c r="P100" i="30"/>
  <c r="O100" i="30"/>
  <c r="J101" i="30"/>
  <c r="O101" i="30"/>
  <c r="P101" i="30"/>
  <c r="J102" i="30"/>
  <c r="M102" i="30"/>
  <c r="P102" i="30"/>
  <c r="O103" i="30"/>
  <c r="M104" i="30"/>
  <c r="O104" i="30"/>
  <c r="O111" i="30"/>
  <c r="O112" i="30"/>
  <c r="M113" i="30"/>
  <c r="O113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O18" i="29" s="1"/>
  <c r="N18" i="29"/>
  <c r="I19" i="29"/>
  <c r="L20" i="29"/>
  <c r="N20" i="29"/>
  <c r="L21" i="29"/>
  <c r="N21" i="29"/>
  <c r="N22" i="29"/>
  <c r="O29" i="29"/>
  <c r="N30" i="29"/>
  <c r="N31" i="29"/>
  <c r="L32" i="29"/>
  <c r="N32" i="29"/>
  <c r="L33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O101" i="29"/>
  <c r="P101" i="29" s="1"/>
  <c r="J102" i="29"/>
  <c r="M102" i="29"/>
  <c r="O102" i="29"/>
  <c r="P102" i="29" s="1"/>
  <c r="M103" i="29"/>
  <c r="O103" i="29"/>
  <c r="M104" i="29"/>
  <c r="O104" i="29"/>
  <c r="P104" i="29"/>
  <c r="O111" i="29"/>
  <c r="O112" i="29"/>
  <c r="M113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N19" i="28"/>
  <c r="O19" i="28" s="1"/>
  <c r="I20" i="28"/>
  <c r="L20" i="28"/>
  <c r="N20" i="28"/>
  <c r="L21" i="28"/>
  <c r="O21" i="28" s="1"/>
  <c r="L22" i="28"/>
  <c r="N23" i="28"/>
  <c r="N30" i="28"/>
  <c r="N31" i="28"/>
  <c r="O31" i="28" s="1"/>
  <c r="N32" i="28"/>
  <c r="L33" i="28"/>
  <c r="N33" i="28"/>
  <c r="L34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M99" i="28"/>
  <c r="P99" i="28" s="1"/>
  <c r="O99" i="28"/>
  <c r="J100" i="28"/>
  <c r="P100" i="28"/>
  <c r="J101" i="28"/>
  <c r="J102" i="28"/>
  <c r="M102" i="28"/>
  <c r="P102" i="28"/>
  <c r="J103" i="28"/>
  <c r="M103" i="28"/>
  <c r="M104" i="28"/>
  <c r="P104" i="28" s="1"/>
  <c r="O104" i="28"/>
  <c r="M105" i="28"/>
  <c r="O105" i="28"/>
  <c r="P105" i="28" s="1"/>
  <c r="O112" i="28"/>
  <c r="O113" i="28"/>
  <c r="M114" i="28"/>
  <c r="O114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O17" i="27" s="1"/>
  <c r="I18" i="27"/>
  <c r="L18" i="27"/>
  <c r="N18" i="27"/>
  <c r="O18" i="27" s="1"/>
  <c r="I19" i="27"/>
  <c r="L19" i="27"/>
  <c r="N19" i="27"/>
  <c r="L20" i="27"/>
  <c r="N20" i="27"/>
  <c r="O20" i="27" s="1"/>
  <c r="L21" i="27"/>
  <c r="L22" i="27"/>
  <c r="N22" i="27"/>
  <c r="O22" i="27" s="1"/>
  <c r="N29" i="27"/>
  <c r="N30" i="27"/>
  <c r="N31" i="27"/>
  <c r="L32" i="27"/>
  <c r="N32" i="27"/>
  <c r="L33" i="27"/>
  <c r="N33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C45" i="27"/>
  <c r="C46" i="27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P99" i="27"/>
  <c r="J100" i="27"/>
  <c r="M100" i="27"/>
  <c r="O100" i="27"/>
  <c r="P100" i="27"/>
  <c r="J101" i="27"/>
  <c r="M101" i="27"/>
  <c r="P101" i="27" s="1"/>
  <c r="J102" i="27"/>
  <c r="M102" i="27"/>
  <c r="O102" i="27"/>
  <c r="P102" i="27" s="1"/>
  <c r="M103" i="27"/>
  <c r="P103" i="27" s="1"/>
  <c r="O103" i="27"/>
  <c r="M104" i="27"/>
  <c r="O104" i="27"/>
  <c r="O111" i="27"/>
  <c r="O112" i="27"/>
  <c r="M113" i="27"/>
  <c r="O113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N17" i="24"/>
  <c r="O17" i="24" s="1"/>
  <c r="I18" i="24"/>
  <c r="L18" i="24"/>
  <c r="N18" i="24"/>
  <c r="L19" i="24"/>
  <c r="N19" i="24"/>
  <c r="N20" i="24"/>
  <c r="O20" i="24" s="1"/>
  <c r="L21" i="24"/>
  <c r="N21" i="24"/>
  <c r="N28" i="24"/>
  <c r="O28" i="24" s="1"/>
  <c r="N29" i="24"/>
  <c r="O29" i="24" s="1"/>
  <c r="N30" i="24"/>
  <c r="L31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C45" i="24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P99" i="24" s="1"/>
  <c r="O99" i="24"/>
  <c r="J100" i="24"/>
  <c r="M100" i="24"/>
  <c r="P100" i="24" s="1"/>
  <c r="O100" i="24"/>
  <c r="J101" i="24"/>
  <c r="M101" i="24"/>
  <c r="P101" i="24" s="1"/>
  <c r="O101" i="24"/>
  <c r="M102" i="24"/>
  <c r="O102" i="24"/>
  <c r="P102" i="24" s="1"/>
  <c r="M103" i="24"/>
  <c r="O103" i="24"/>
  <c r="O110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N17" i="23"/>
  <c r="O17" i="23" s="1"/>
  <c r="I18" i="23"/>
  <c r="L18" i="23"/>
  <c r="N18" i="23"/>
  <c r="L19" i="23"/>
  <c r="N19" i="23"/>
  <c r="L20" i="23"/>
  <c r="N20" i="23"/>
  <c r="O20" i="23" s="1"/>
  <c r="L21" i="23"/>
  <c r="O21" i="23" s="1"/>
  <c r="N21" i="23"/>
  <c r="N28" i="23"/>
  <c r="O28" i="23" s="1"/>
  <c r="N29" i="23"/>
  <c r="N30" i="23"/>
  <c r="L31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P99" i="23" s="1"/>
  <c r="J100" i="23"/>
  <c r="M100" i="23"/>
  <c r="O100" i="23"/>
  <c r="P100" i="23" s="1"/>
  <c r="J101" i="23"/>
  <c r="M101" i="23"/>
  <c r="O101" i="23"/>
  <c r="P101" i="23" s="1"/>
  <c r="M102" i="23"/>
  <c r="O102" i="23"/>
  <c r="M103" i="23"/>
  <c r="O103" i="23"/>
  <c r="O110" i="23"/>
  <c r="O111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O17" i="22" s="1"/>
  <c r="N17" i="22"/>
  <c r="L18" i="22"/>
  <c r="N18" i="22"/>
  <c r="O18" i="22" s="1"/>
  <c r="L19" i="22"/>
  <c r="N19" i="22"/>
  <c r="N27" i="22"/>
  <c r="O27" i="22" s="1"/>
  <c r="N28" i="22"/>
  <c r="N29" i="22"/>
  <c r="L30" i="22"/>
  <c r="N30" i="22"/>
  <c r="L31" i="22"/>
  <c r="N31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C49" i="22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M99" i="22"/>
  <c r="O99" i="22"/>
  <c r="P99" i="22"/>
  <c r="J100" i="22"/>
  <c r="M100" i="22"/>
  <c r="O100" i="22"/>
  <c r="P100" i="22"/>
  <c r="M101" i="22"/>
  <c r="O101" i="22"/>
  <c r="M102" i="22"/>
  <c r="O102" i="22"/>
  <c r="O109" i="22"/>
  <c r="O110" i="22"/>
  <c r="M111" i="22"/>
  <c r="O111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O17" i="21" s="1"/>
  <c r="L18" i="21"/>
  <c r="N18" i="21"/>
  <c r="L19" i="21"/>
  <c r="L20" i="21"/>
  <c r="N27" i="21"/>
  <c r="N28" i="21"/>
  <c r="N29" i="21"/>
  <c r="L30" i="21"/>
  <c r="N30" i="21"/>
  <c r="L31" i="21"/>
  <c r="N31" i="21"/>
  <c r="L32" i="21"/>
  <c r="N32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M99" i="21"/>
  <c r="O99" i="21"/>
  <c r="J100" i="21"/>
  <c r="M100" i="21"/>
  <c r="O100" i="21"/>
  <c r="P100" i="21" s="1"/>
  <c r="O101" i="21"/>
  <c r="M102" i="21"/>
  <c r="O102" i="21"/>
  <c r="O109" i="21"/>
  <c r="O110" i="21"/>
  <c r="M111" i="21"/>
  <c r="O111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O17" i="20" s="1"/>
  <c r="L18" i="20"/>
  <c r="N18" i="20"/>
  <c r="L19" i="20"/>
  <c r="N19" i="20"/>
  <c r="O19" i="20" s="1"/>
  <c r="N20" i="20"/>
  <c r="O20" i="20" s="1"/>
  <c r="N27" i="20"/>
  <c r="N28" i="20"/>
  <c r="N29" i="20"/>
  <c r="L30" i="20"/>
  <c r="N30" i="20"/>
  <c r="L31" i="20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C45" i="20"/>
  <c r="C46" i="20" s="1"/>
  <c r="C47" i="20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M99" i="20"/>
  <c r="O99" i="20"/>
  <c r="P99" i="20" s="1"/>
  <c r="J100" i="20"/>
  <c r="M100" i="20"/>
  <c r="O100" i="20"/>
  <c r="M101" i="20"/>
  <c r="O101" i="20"/>
  <c r="M102" i="20"/>
  <c r="O102" i="20"/>
  <c r="O109" i="20"/>
  <c r="O110" i="20"/>
  <c r="M111" i="20"/>
  <c r="O111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O17" i="19" s="1"/>
  <c r="L18" i="19"/>
  <c r="N18" i="19"/>
  <c r="N19" i="19"/>
  <c r="N20" i="19"/>
  <c r="N27" i="19"/>
  <c r="N28" i="19"/>
  <c r="N29" i="19"/>
  <c r="L30" i="19"/>
  <c r="N30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C45" i="19"/>
  <c r="L45" i="19"/>
  <c r="N45" i="19"/>
  <c r="C46" i="19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M99" i="19"/>
  <c r="O99" i="19"/>
  <c r="P99" i="19" s="1"/>
  <c r="J100" i="19"/>
  <c r="M100" i="19"/>
  <c r="O100" i="19"/>
  <c r="P100" i="19" s="1"/>
  <c r="M101" i="19"/>
  <c r="O101" i="19"/>
  <c r="P101" i="19"/>
  <c r="M102" i="19"/>
  <c r="O102" i="19"/>
  <c r="O109" i="19"/>
  <c r="O110" i="19"/>
  <c r="M111" i="19"/>
  <c r="O111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18" i="18"/>
  <c r="N19" i="18"/>
  <c r="L20" i="18"/>
  <c r="N27" i="18"/>
  <c r="N28" i="18"/>
  <c r="N29" i="18"/>
  <c r="L30" i="18"/>
  <c r="N30" i="18"/>
  <c r="L31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C45" i="18"/>
  <c r="C46" i="18" s="1"/>
  <c r="C47" i="18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M99" i="18"/>
  <c r="O99" i="18"/>
  <c r="P99" i="18" s="1"/>
  <c r="J100" i="18"/>
  <c r="M100" i="18"/>
  <c r="O100" i="18"/>
  <c r="P100" i="18" s="1"/>
  <c r="M101" i="18"/>
  <c r="O101" i="18"/>
  <c r="M102" i="18"/>
  <c r="O102" i="18"/>
  <c r="O109" i="18"/>
  <c r="O110" i="18"/>
  <c r="M111" i="18"/>
  <c r="O111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O17" i="17" s="1"/>
  <c r="N17" i="17"/>
  <c r="L18" i="17"/>
  <c r="N18" i="17"/>
  <c r="O18" i="17" s="1"/>
  <c r="L19" i="17"/>
  <c r="L20" i="17"/>
  <c r="N20" i="17"/>
  <c r="N27" i="17"/>
  <c r="N28" i="17"/>
  <c r="O28" i="17" s="1"/>
  <c r="N29" i="17"/>
  <c r="L30" i="17"/>
  <c r="N30" i="17"/>
  <c r="L31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M99" i="17"/>
  <c r="O99" i="17"/>
  <c r="P99" i="17" s="1"/>
  <c r="J100" i="17"/>
  <c r="M100" i="17"/>
  <c r="O100" i="17"/>
  <c r="P100" i="17" s="1"/>
  <c r="M101" i="17"/>
  <c r="O101" i="17"/>
  <c r="M102" i="17"/>
  <c r="O102" i="17"/>
  <c r="O109" i="17"/>
  <c r="O110" i="17"/>
  <c r="M111" i="17"/>
  <c r="O111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6" i="1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O17" i="3" s="1"/>
  <c r="N18" i="3"/>
  <c r="O18" i="3" s="1"/>
  <c r="L20" i="3"/>
  <c r="N20" i="3"/>
  <c r="N27" i="3"/>
  <c r="N28" i="3"/>
  <c r="O28" i="3" s="1"/>
  <c r="N29" i="3"/>
  <c r="L30" i="3"/>
  <c r="N30" i="3"/>
  <c r="L31" i="3"/>
  <c r="N31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C45" i="3"/>
  <c r="C46" i="3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M99" i="3"/>
  <c r="O99" i="3"/>
  <c r="P99" i="3" s="1"/>
  <c r="J100" i="3"/>
  <c r="M100" i="3"/>
  <c r="O100" i="3"/>
  <c r="M101" i="3"/>
  <c r="O101" i="3"/>
  <c r="O109" i="3"/>
  <c r="O110" i="3"/>
  <c r="M111" i="3"/>
  <c r="O111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P100" i="29"/>
  <c r="O20" i="31"/>
  <c r="O18" i="32"/>
  <c r="P99" i="34"/>
  <c r="C45" i="53"/>
  <c r="C46" i="53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P99" i="29"/>
  <c r="O17" i="29"/>
  <c r="O19" i="35"/>
  <c r="B23" i="27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C45" i="63"/>
  <c r="C46" i="63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C45" i="62"/>
  <c r="C46" i="62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C45" i="61"/>
  <c r="C46" i="6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B18" i="56"/>
  <c r="B18" i="46"/>
  <c r="P99" i="45"/>
  <c r="P100" i="44"/>
  <c r="P100" i="42"/>
  <c r="B20" i="42"/>
  <c r="O19" i="42"/>
  <c r="P100" i="39"/>
  <c r="O19" i="39"/>
  <c r="B20" i="39"/>
  <c r="P102" i="34"/>
  <c r="B103" i="32"/>
  <c r="B22" i="32"/>
  <c r="P103" i="30"/>
  <c r="O22" i="30"/>
  <c r="B24" i="28"/>
  <c r="O21" i="24"/>
  <c r="P102" i="23"/>
  <c r="P101" i="22"/>
  <c r="P101" i="20"/>
  <c r="P101" i="18"/>
  <c r="P101" i="17"/>
  <c r="O20" i="17"/>
  <c r="P101" i="3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C45" i="21"/>
  <c r="C46" i="2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P101" i="21"/>
  <c r="B101" i="43"/>
  <c r="B101" i="44"/>
  <c r="B103" i="31"/>
  <c r="C99" i="63"/>
  <c r="C99" i="6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P102" i="17"/>
  <c r="B22" i="17"/>
  <c r="P102" i="3"/>
  <c r="B103" i="3"/>
  <c r="C45" i="68"/>
  <c r="C46" i="68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C45" i="66"/>
  <c r="C46" i="66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C100" i="63"/>
  <c r="C101" i="63" s="1"/>
  <c r="C102" i="63" s="1"/>
  <c r="C103" i="63" s="1"/>
  <c r="C104" i="63"/>
  <c r="C105" i="63" s="1"/>
  <c r="C106" i="63" s="1"/>
  <c r="C107" i="63" s="1"/>
  <c r="C108" i="63"/>
  <c r="C109" i="63" s="1"/>
  <c r="C110" i="63" s="1"/>
  <c r="C111" i="63" s="1"/>
  <c r="C112" i="63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O20" i="43"/>
  <c r="B20" i="45"/>
  <c r="O18" i="46"/>
  <c r="O18" i="53"/>
  <c r="B19" i="55"/>
  <c r="B18" i="60"/>
  <c r="P99" i="58"/>
  <c r="P99" i="57"/>
  <c r="P99" i="56"/>
  <c r="P99" i="54"/>
  <c r="P100" i="45"/>
  <c r="P101" i="44"/>
  <c r="P101" i="43"/>
  <c r="P101" i="41"/>
  <c r="P103" i="34"/>
  <c r="B104" i="32"/>
  <c r="P103" i="31"/>
  <c r="P104" i="30"/>
  <c r="P104" i="27"/>
  <c r="P103" i="23"/>
  <c r="P102" i="22"/>
  <c r="P102" i="21"/>
  <c r="B103" i="20"/>
  <c r="P102" i="20"/>
  <c r="P102" i="19"/>
  <c r="P102" i="18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O19" i="53"/>
  <c r="P100" i="46"/>
  <c r="B22" i="44"/>
  <c r="P102" i="42"/>
  <c r="P102" i="41"/>
  <c r="O23" i="32"/>
  <c r="P104" i="31"/>
  <c r="B25" i="30"/>
  <c r="B106" i="29"/>
  <c r="P106" i="28"/>
  <c r="B24" i="24"/>
  <c r="B24" i="23"/>
  <c r="P103" i="22"/>
  <c r="B104" i="22"/>
  <c r="P103" i="21"/>
  <c r="P103" i="18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45" i="78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45" i="77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45" i="75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99" i="73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C99" i="70"/>
  <c r="C99" i="71"/>
  <c r="C99" i="69"/>
  <c r="K17" i="74"/>
  <c r="L17" i="74" s="1"/>
  <c r="K17" i="73"/>
  <c r="L17" i="73" s="1"/>
  <c r="K17" i="71"/>
  <c r="L17" i="71" s="1"/>
  <c r="M17" i="71"/>
  <c r="N17" i="71" s="1"/>
  <c r="C45" i="76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B101" i="46"/>
  <c r="B104" i="21"/>
  <c r="C45" i="73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C45" i="72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99" i="72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45" i="7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100" i="7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45" i="70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C100" i="70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C45" i="69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C100" i="69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17" i="74"/>
  <c r="N17" i="74" s="1"/>
  <c r="K18" i="74"/>
  <c r="L18" i="74" s="1"/>
  <c r="M17" i="73"/>
  <c r="N17" i="73" s="1"/>
  <c r="K18" i="73"/>
  <c r="L18" i="73" s="1"/>
  <c r="K17" i="72"/>
  <c r="L17" i="72" s="1"/>
  <c r="O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/>
  <c r="M18" i="72"/>
  <c r="N18" i="72" s="1"/>
  <c r="O18" i="72" s="1"/>
  <c r="K19" i="71"/>
  <c r="L19" i="71" s="1"/>
  <c r="M17" i="70"/>
  <c r="N17" i="70" s="1"/>
  <c r="O17" i="70" s="1"/>
  <c r="K18" i="70"/>
  <c r="L18" i="70" s="1"/>
  <c r="B100" i="69"/>
  <c r="K19" i="74"/>
  <c r="L19" i="74" s="1"/>
  <c r="K19" i="73"/>
  <c r="L19" i="73" s="1"/>
  <c r="K19" i="72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O19" i="73" s="1"/>
  <c r="L19" i="72"/>
  <c r="M19" i="72"/>
  <c r="N19" i="72" s="1"/>
  <c r="K20" i="71"/>
  <c r="L20" i="71" s="1"/>
  <c r="K19" i="70"/>
  <c r="L19" i="70" s="1"/>
  <c r="B19" i="74"/>
  <c r="B101" i="69"/>
  <c r="K20" i="74"/>
  <c r="L20" i="74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O20" i="74" s="1"/>
  <c r="M20" i="73"/>
  <c r="N20" i="73" s="1"/>
  <c r="O20" i="73" s="1"/>
  <c r="K21" i="71"/>
  <c r="L21" i="71" s="1"/>
  <c r="O21" i="71" s="1"/>
  <c r="M20" i="70"/>
  <c r="N20" i="70" s="1"/>
  <c r="O20" i="70" s="1"/>
  <c r="B102" i="69"/>
  <c r="K21" i="73"/>
  <c r="L21" i="73" s="1"/>
  <c r="M21" i="71"/>
  <c r="N21" i="71" s="1"/>
  <c r="K21" i="70"/>
  <c r="L21" i="70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O22" i="70" s="1"/>
  <c r="B22" i="73"/>
  <c r="B22" i="71"/>
  <c r="B22" i="70"/>
  <c r="B22" i="69"/>
  <c r="K23" i="71"/>
  <c r="M23" i="70"/>
  <c r="N23" i="70" s="1"/>
  <c r="B104" i="69"/>
  <c r="L23" i="71"/>
  <c r="M23" i="71"/>
  <c r="N23" i="71" s="1"/>
  <c r="K24" i="70"/>
  <c r="B23" i="71"/>
  <c r="B23" i="70"/>
  <c r="B23" i="69"/>
  <c r="L24" i="70"/>
  <c r="M24" i="70"/>
  <c r="N24" i="70" s="1"/>
  <c r="B105" i="69"/>
  <c r="B24" i="71"/>
  <c r="B24" i="70"/>
  <c r="B24" i="69"/>
  <c r="B106" i="69"/>
  <c r="B25" i="70"/>
  <c r="B25" i="69"/>
  <c r="O18" i="69"/>
  <c r="O23" i="69"/>
  <c r="L102" i="39"/>
  <c r="M102" i="39" s="1"/>
  <c r="N102" i="39"/>
  <c r="O102" i="39" s="1"/>
  <c r="P102" i="39" s="1"/>
  <c r="J102" i="39"/>
  <c r="B104" i="44"/>
  <c r="B100" i="75"/>
  <c r="B101" i="56"/>
  <c r="B103" i="44"/>
  <c r="P99" i="73"/>
  <c r="P101" i="72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O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P101" i="58"/>
  <c r="P101" i="54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C45" i="83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45" i="82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45" i="80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B18" i="76"/>
  <c r="B100" i="74"/>
  <c r="P99" i="74"/>
  <c r="P102" i="74"/>
  <c r="P101" i="74"/>
  <c r="P100" i="73"/>
  <c r="P102" i="73"/>
  <c r="P103" i="73"/>
  <c r="P99" i="72"/>
  <c r="P100" i="72"/>
  <c r="P99" i="71"/>
  <c r="P101" i="71"/>
  <c r="P103" i="71"/>
  <c r="P105" i="71"/>
  <c r="P100" i="71"/>
  <c r="P102" i="71"/>
  <c r="P104" i="71"/>
  <c r="P101" i="70"/>
  <c r="P99" i="70"/>
  <c r="P105" i="70"/>
  <c r="P106" i="70"/>
  <c r="O25" i="70"/>
  <c r="B26" i="70"/>
  <c r="P106" i="69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C45" i="58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B105" i="19"/>
  <c r="B21" i="58"/>
  <c r="B107" i="69"/>
  <c r="B100" i="67"/>
  <c r="J99" i="67"/>
  <c r="N99" i="67"/>
  <c r="O99" i="67" s="1"/>
  <c r="L99" i="67"/>
  <c r="M99" i="67" s="1"/>
  <c r="P102" i="72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/>
  <c r="J107" i="27"/>
  <c r="J106" i="23"/>
  <c r="J106" i="24"/>
  <c r="J101" i="59"/>
  <c r="J102" i="54"/>
  <c r="J107" i="69"/>
  <c r="J102" i="46"/>
  <c r="J105" i="17"/>
  <c r="N102" i="58"/>
  <c r="O102" i="58" s="1"/>
  <c r="P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O17" i="81"/>
  <c r="P106" i="71"/>
  <c r="P107" i="69"/>
  <c r="B21" i="64"/>
  <c r="B102" i="63"/>
  <c r="B22" i="56"/>
  <c r="P101" i="53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C100" i="86"/>
  <c r="C101" i="86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O17" i="82"/>
  <c r="P99" i="79"/>
  <c r="P99" i="75"/>
  <c r="O23" i="44"/>
  <c r="O27" i="28"/>
  <c r="B25" i="22"/>
  <c r="O17" i="85"/>
  <c r="C45" i="13"/>
  <c r="C46" i="13"/>
  <c r="C47" i="13"/>
  <c r="C48" i="13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B18" i="85"/>
  <c r="I12" i="88"/>
  <c r="I13" i="88" s="1"/>
  <c r="I12" i="62"/>
  <c r="I13" i="62" s="1"/>
  <c r="I12" i="77"/>
  <c r="I13" i="77" s="1"/>
  <c r="I10" i="83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T12" i="36"/>
  <c r="P96" i="36"/>
  <c r="C45" i="96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C45" i="95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O17" i="92"/>
  <c r="B18" i="92"/>
  <c r="B18" i="91"/>
  <c r="O67" i="89"/>
  <c r="O17" i="88"/>
  <c r="B18" i="88"/>
  <c r="O17" i="87"/>
  <c r="O18" i="85"/>
  <c r="B19" i="82"/>
  <c r="P99" i="81"/>
  <c r="B19" i="80"/>
  <c r="P100" i="79"/>
  <c r="P100" i="78"/>
  <c r="P100" i="77"/>
  <c r="B20" i="77"/>
  <c r="P100" i="75"/>
  <c r="B105" i="74"/>
  <c r="O66" i="67"/>
  <c r="B102" i="66"/>
  <c r="B21" i="66"/>
  <c r="B21" i="65"/>
  <c r="B103" i="64"/>
  <c r="B103" i="61"/>
  <c r="B104" i="58"/>
  <c r="B23" i="58"/>
  <c r="B23" i="57"/>
  <c r="B23" i="55"/>
  <c r="P102" i="46"/>
  <c r="P103" i="46"/>
  <c r="B23" i="46"/>
  <c r="B24" i="45"/>
  <c r="B106" i="39"/>
  <c r="B27" i="31"/>
  <c r="B29" i="28"/>
  <c r="B27" i="24"/>
  <c r="B26" i="20"/>
  <c r="B26" i="18"/>
  <c r="P106" i="3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H3" i="36"/>
  <c r="E13" i="36"/>
  <c r="B106" i="43"/>
  <c r="P100" i="82"/>
  <c r="B104" i="54"/>
  <c r="P99" i="91"/>
  <c r="B100" i="85"/>
  <c r="B106" i="41"/>
  <c r="C99" i="96"/>
  <c r="B101" i="85"/>
  <c r="B109" i="30"/>
  <c r="O21" i="86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L17" i="91"/>
  <c r="O17" i="91" s="1"/>
  <c r="B18" i="90"/>
  <c r="O17" i="90"/>
  <c r="O19" i="90"/>
  <c r="O17" i="89"/>
  <c r="B19" i="84"/>
  <c r="B108" i="17"/>
  <c r="B104" i="62"/>
  <c r="J106" i="42"/>
  <c r="B100" i="90"/>
  <c r="B105" i="57"/>
  <c r="J103" i="59"/>
  <c r="B100" i="86"/>
  <c r="J92" i="92"/>
  <c r="J92" i="18"/>
  <c r="M87" i="18" s="1"/>
  <c r="J92" i="91"/>
  <c r="M87" i="91" s="1"/>
  <c r="J92" i="72"/>
  <c r="N87" i="72" s="1"/>
  <c r="J92" i="73"/>
  <c r="M87" i="73" s="1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P99" i="67"/>
  <c r="P100" i="3"/>
  <c r="O18" i="73"/>
  <c r="P103" i="24"/>
  <c r="O20" i="28"/>
  <c r="P103" i="29"/>
  <c r="O21" i="29"/>
  <c r="P102" i="31"/>
  <c r="P101" i="34"/>
  <c r="O23" i="27"/>
  <c r="O20" i="42"/>
  <c r="O24" i="29"/>
  <c r="P104" i="32"/>
  <c r="O22" i="67"/>
  <c r="P103" i="19"/>
  <c r="P103" i="20"/>
  <c r="P100" i="58"/>
  <c r="P99" i="62"/>
  <c r="O21" i="39"/>
  <c r="P100" i="55"/>
  <c r="P99" i="61"/>
  <c r="P104" i="17"/>
  <c r="P101" i="61"/>
  <c r="O17" i="79"/>
  <c r="O25" i="29"/>
  <c r="P103" i="41"/>
  <c r="P105" i="32"/>
  <c r="P103" i="43"/>
  <c r="P100" i="64"/>
  <c r="P99" i="68"/>
  <c r="O17" i="78"/>
  <c r="O25" i="27"/>
  <c r="P102" i="45"/>
  <c r="P99" i="66"/>
  <c r="P100" i="83"/>
  <c r="P107" i="29"/>
  <c r="P106" i="31"/>
  <c r="P106" i="34"/>
  <c r="P105" i="3"/>
  <c r="P104" i="39"/>
  <c r="P104" i="42"/>
  <c r="P102" i="54"/>
  <c r="P101" i="64"/>
  <c r="O19" i="67"/>
  <c r="O26" i="69"/>
  <c r="P99" i="85"/>
  <c r="P100" i="67"/>
  <c r="P106" i="18"/>
  <c r="P107" i="34"/>
  <c r="O22" i="57"/>
  <c r="P105" i="44"/>
  <c r="P106" i="22"/>
  <c r="P108" i="29"/>
  <c r="P105" i="39"/>
  <c r="P103" i="53"/>
  <c r="P103" i="57"/>
  <c r="P102" i="59"/>
  <c r="P102" i="63"/>
  <c r="P101" i="65"/>
  <c r="O20" i="67"/>
  <c r="P101" i="67"/>
  <c r="P105" i="73"/>
  <c r="P108" i="69"/>
  <c r="P107" i="71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O22" i="65"/>
  <c r="O19" i="92"/>
  <c r="O17" i="96"/>
  <c r="B18" i="93"/>
  <c r="P99" i="92"/>
  <c r="P99" i="90"/>
  <c r="P99" i="89"/>
  <c r="O19" i="88"/>
  <c r="P99" i="88"/>
  <c r="P99" i="86"/>
  <c r="P100" i="85"/>
  <c r="B101" i="83"/>
  <c r="O20" i="83"/>
  <c r="B20" i="83"/>
  <c r="B101" i="82"/>
  <c r="B20" i="82"/>
  <c r="P100" i="80"/>
  <c r="B102" i="79"/>
  <c r="B21" i="75"/>
  <c r="B106" i="74"/>
  <c r="B105" i="72"/>
  <c r="O29" i="69"/>
  <c r="B22" i="68"/>
  <c r="B103" i="67"/>
  <c r="O24" i="67"/>
  <c r="O60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P107" i="22"/>
  <c r="B27" i="21"/>
  <c r="B27" i="20"/>
  <c r="B108" i="19"/>
  <c r="B23" i="66"/>
  <c r="B18" i="96"/>
  <c r="B18" i="95"/>
  <c r="B19" i="90"/>
  <c r="B20" i="88"/>
  <c r="B19" i="88"/>
  <c r="O20" i="80"/>
  <c r="B20" i="90"/>
  <c r="D103" i="36"/>
  <c r="F103" i="36"/>
  <c r="N103" i="36"/>
  <c r="E103" i="36"/>
  <c r="O103" i="36"/>
  <c r="C103" i="36"/>
  <c r="F18" i="2" l="1"/>
  <c r="O57" i="70"/>
  <c r="O34" i="67"/>
  <c r="O38" i="67"/>
  <c r="O44" i="67"/>
  <c r="O48" i="67"/>
  <c r="O56" i="67"/>
  <c r="O62" i="67"/>
  <c r="O42" i="67"/>
  <c r="O46" i="67"/>
  <c r="F18" i="1"/>
  <c r="O68" i="85"/>
  <c r="O23" i="87"/>
  <c r="O20" i="78"/>
  <c r="O21" i="66"/>
  <c r="O32" i="77"/>
  <c r="O36" i="77"/>
  <c r="O64" i="92"/>
  <c r="O56" i="62"/>
  <c r="O68" i="63"/>
  <c r="O48" i="64"/>
  <c r="O70" i="64"/>
  <c r="O53" i="65"/>
  <c r="O59" i="67"/>
  <c r="O69" i="67"/>
  <c r="O70" i="67"/>
  <c r="O27" i="67"/>
  <c r="O61" i="67"/>
  <c r="P115" i="81"/>
  <c r="P109" i="95"/>
  <c r="P111" i="95"/>
  <c r="P117" i="95"/>
  <c r="P119" i="95"/>
  <c r="P125" i="95"/>
  <c r="P127" i="95"/>
  <c r="O62" i="96"/>
  <c r="O64" i="96"/>
  <c r="O66" i="96"/>
  <c r="O64" i="60"/>
  <c r="O47" i="64"/>
  <c r="O55" i="75"/>
  <c r="O69" i="78"/>
  <c r="O72" i="84"/>
  <c r="F48" i="1"/>
  <c r="F52" i="1" s="1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1" i="25"/>
  <c r="O21" i="25"/>
  <c r="O71" i="26"/>
  <c r="O69" i="26"/>
  <c r="O67" i="26"/>
  <c r="O65" i="26"/>
  <c r="O63" i="26"/>
  <c r="O61" i="26"/>
  <c r="O59" i="26"/>
  <c r="O41" i="26"/>
  <c r="O39" i="26"/>
  <c r="O37" i="26"/>
  <c r="O33" i="26"/>
  <c r="O25" i="26"/>
  <c r="O23" i="26"/>
  <c r="O21" i="26"/>
  <c r="O69" i="28"/>
  <c r="O65" i="28"/>
  <c r="O61" i="28"/>
  <c r="O57" i="28"/>
  <c r="O55" i="28"/>
  <c r="O53" i="28"/>
  <c r="O51" i="28"/>
  <c r="O49" i="28"/>
  <c r="O47" i="28"/>
  <c r="O45" i="28"/>
  <c r="O35" i="28"/>
  <c r="O33" i="28"/>
  <c r="O62" i="29"/>
  <c r="O72" i="35"/>
  <c r="O70" i="35"/>
  <c r="O68" i="35"/>
  <c r="O64" i="35"/>
  <c r="O60" i="35"/>
  <c r="O52" i="35"/>
  <c r="O48" i="35"/>
  <c r="O46" i="35"/>
  <c r="O42" i="35"/>
  <c r="O40" i="35"/>
  <c r="O38" i="35"/>
  <c r="O36" i="35"/>
  <c r="O34" i="35"/>
  <c r="O32" i="35"/>
  <c r="O28" i="35"/>
  <c r="O35" i="72"/>
  <c r="O53" i="72"/>
  <c r="O57" i="72"/>
  <c r="O51" i="81"/>
  <c r="O37" i="82"/>
  <c r="O36" i="17"/>
  <c r="O61" i="27"/>
  <c r="O44" i="24"/>
  <c r="O42" i="24"/>
  <c r="O38" i="24"/>
  <c r="O36" i="24"/>
  <c r="O34" i="24"/>
  <c r="O32" i="24"/>
  <c r="O37" i="25"/>
  <c r="O35" i="25"/>
  <c r="O33" i="25"/>
  <c r="O29" i="25"/>
  <c r="O23" i="25"/>
  <c r="O57" i="26"/>
  <c r="O55" i="26"/>
  <c r="O53" i="26"/>
  <c r="O51" i="26"/>
  <c r="O49" i="26"/>
  <c r="O47" i="26"/>
  <c r="O31" i="26"/>
  <c r="C8" i="1"/>
  <c r="O44" i="17"/>
  <c r="O71" i="20"/>
  <c r="O53" i="21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36" i="59"/>
  <c r="O29" i="64"/>
  <c r="O31" i="64"/>
  <c r="O43" i="64"/>
  <c r="O55" i="64"/>
  <c r="O46" i="69"/>
  <c r="O56" i="69"/>
  <c r="O70" i="69"/>
  <c r="O50" i="72"/>
  <c r="O52" i="72"/>
  <c r="O62" i="72"/>
  <c r="O36" i="81"/>
  <c r="O26" i="82"/>
  <c r="O32" i="82"/>
  <c r="O34" i="82"/>
  <c r="O38" i="82"/>
  <c r="O68" i="82"/>
  <c r="O70" i="82"/>
  <c r="O23" i="88"/>
  <c r="O39" i="88"/>
  <c r="O63" i="88"/>
  <c r="O33" i="90"/>
  <c r="O47" i="90"/>
  <c r="O72" i="95"/>
  <c r="O17" i="25"/>
  <c r="O41" i="74"/>
  <c r="O70" i="13"/>
  <c r="O68" i="13"/>
  <c r="O66" i="13"/>
  <c r="O64" i="13"/>
  <c r="O62" i="13"/>
  <c r="O60" i="13"/>
  <c r="O58" i="13"/>
  <c r="O56" i="13"/>
  <c r="O54" i="13"/>
  <c r="O52" i="13"/>
  <c r="O50" i="13"/>
  <c r="O48" i="13"/>
  <c r="O34" i="13"/>
  <c r="O22" i="13"/>
  <c r="O44" i="23"/>
  <c r="O59" i="59"/>
  <c r="O27" i="60"/>
  <c r="O45" i="60"/>
  <c r="O57" i="61"/>
  <c r="O65" i="79"/>
  <c r="O69" i="79"/>
  <c r="O18" i="74"/>
  <c r="O65" i="67"/>
  <c r="O20" i="66"/>
  <c r="O20" i="96"/>
  <c r="O30" i="96"/>
  <c r="O21" i="94"/>
  <c r="O55" i="94"/>
  <c r="O38" i="87"/>
  <c r="O64" i="87"/>
  <c r="O72" i="87"/>
  <c r="O18" i="83"/>
  <c r="O48" i="83"/>
  <c r="O52" i="83"/>
  <c r="O60" i="83"/>
  <c r="O66" i="83"/>
  <c r="O68" i="83"/>
  <c r="O70" i="83"/>
  <c r="O52" i="82"/>
  <c r="O22" i="80"/>
  <c r="O24" i="80"/>
  <c r="O28" i="80"/>
  <c r="O42" i="80"/>
  <c r="O44" i="80"/>
  <c r="O48" i="80"/>
  <c r="O54" i="80"/>
  <c r="O56" i="80"/>
  <c r="O58" i="80"/>
  <c r="O60" i="80"/>
  <c r="O19" i="79"/>
  <c r="O43" i="79"/>
  <c r="O49" i="79"/>
  <c r="O59" i="79"/>
  <c r="O18" i="77"/>
  <c r="O29" i="77"/>
  <c r="O41" i="77"/>
  <c r="O17" i="76"/>
  <c r="O19" i="75"/>
  <c r="O19" i="74"/>
  <c r="O47" i="74"/>
  <c r="O55" i="74"/>
  <c r="O69" i="74"/>
  <c r="O17" i="74"/>
  <c r="O24" i="74"/>
  <c r="O21" i="73"/>
  <c r="O46" i="73"/>
  <c r="O50" i="73"/>
  <c r="O56" i="73"/>
  <c r="O24" i="73"/>
  <c r="O71" i="72"/>
  <c r="O22" i="71"/>
  <c r="O23" i="70"/>
  <c r="O18" i="70"/>
  <c r="O21" i="69"/>
  <c r="O20" i="69"/>
  <c r="O40" i="69"/>
  <c r="O24" i="69"/>
  <c r="O19" i="65"/>
  <c r="O20" i="65"/>
  <c r="O18" i="64"/>
  <c r="O17" i="60"/>
  <c r="O18" i="61"/>
  <c r="O20" i="61"/>
  <c r="O19" i="59"/>
  <c r="O17" i="58"/>
  <c r="O20" i="58"/>
  <c r="O18" i="57"/>
  <c r="O71" i="57"/>
  <c r="O37" i="57"/>
  <c r="O71" i="56"/>
  <c r="O69" i="56"/>
  <c r="O67" i="56"/>
  <c r="O65" i="56"/>
  <c r="O59" i="56"/>
  <c r="O57" i="56"/>
  <c r="O55" i="56"/>
  <c r="O49" i="56"/>
  <c r="O47" i="56"/>
  <c r="O45" i="56"/>
  <c r="O35" i="56"/>
  <c r="O27" i="56"/>
  <c r="O22" i="55"/>
  <c r="O21" i="54"/>
  <c r="O22" i="54"/>
  <c r="O17" i="54"/>
  <c r="O21" i="53"/>
  <c r="O20" i="53"/>
  <c r="O22" i="46"/>
  <c r="O19" i="46"/>
  <c r="O20" i="45"/>
  <c r="O18" i="45"/>
  <c r="O19" i="45"/>
  <c r="O23" i="43"/>
  <c r="O18" i="43"/>
  <c r="O21" i="42"/>
  <c r="O17" i="41"/>
  <c r="O19" i="41"/>
  <c r="O18" i="41"/>
  <c r="O23" i="34"/>
  <c r="O19" i="32"/>
  <c r="O18" i="31"/>
  <c r="O26" i="31"/>
  <c r="O26" i="30"/>
  <c r="O21" i="30"/>
  <c r="O22" i="28"/>
  <c r="O23" i="28"/>
  <c r="O26" i="27"/>
  <c r="O28" i="27"/>
  <c r="O19" i="24"/>
  <c r="O23" i="24"/>
  <c r="O18" i="24"/>
  <c r="O19" i="23"/>
  <c r="O25" i="22"/>
  <c r="O19" i="22"/>
  <c r="O18" i="21"/>
  <c r="O23" i="21"/>
  <c r="O22" i="21"/>
  <c r="O22" i="20"/>
  <c r="O25" i="19"/>
  <c r="O20" i="19"/>
  <c r="O21" i="19"/>
  <c r="O24" i="19"/>
  <c r="O25" i="18"/>
  <c r="O18" i="18"/>
  <c r="O23" i="18"/>
  <c r="O24" i="18"/>
  <c r="O62" i="17"/>
  <c r="O19" i="17"/>
  <c r="O23" i="17"/>
  <c r="O25" i="17"/>
  <c r="O19" i="3"/>
  <c r="O48" i="17"/>
  <c r="O46" i="17"/>
  <c r="O34" i="17"/>
  <c r="O60" i="18"/>
  <c r="O60" i="25"/>
  <c r="O56" i="25"/>
  <c r="O44" i="25"/>
  <c r="O20" i="25"/>
  <c r="O46" i="26"/>
  <c r="O20" i="26"/>
  <c r="O70" i="31"/>
  <c r="O68" i="31"/>
  <c r="O48" i="31"/>
  <c r="O44" i="31"/>
  <c r="O42" i="31"/>
  <c r="O38" i="31"/>
  <c r="O36" i="31"/>
  <c r="O30" i="31"/>
  <c r="O35" i="74"/>
  <c r="O37" i="74"/>
  <c r="C22" i="1"/>
  <c r="I12" i="96"/>
  <c r="I13" i="96" s="1"/>
  <c r="I10" i="73"/>
  <c r="I12" i="71"/>
  <c r="I13" i="71" s="1"/>
  <c r="I12" i="78"/>
  <c r="I13" i="78" s="1"/>
  <c r="I12" i="72"/>
  <c r="I13" i="72" s="1"/>
  <c r="I12" i="32"/>
  <c r="I13" i="32" s="1"/>
  <c r="I10" i="13"/>
  <c r="D94" i="13" s="1"/>
  <c r="O62" i="34"/>
  <c r="O62" i="44"/>
  <c r="O43" i="70"/>
  <c r="O45" i="70"/>
  <c r="O55" i="70"/>
  <c r="O63" i="70"/>
  <c r="O65" i="70"/>
  <c r="O39" i="74"/>
  <c r="O49" i="74"/>
  <c r="O51" i="74"/>
  <c r="O53" i="74"/>
  <c r="O65" i="74"/>
  <c r="A2" i="1"/>
  <c r="A2" i="2" s="1"/>
  <c r="I12" i="39"/>
  <c r="I13" i="39" s="1"/>
  <c r="I12" i="65"/>
  <c r="I13" i="65" s="1"/>
  <c r="I12" i="84"/>
  <c r="I13" i="84" s="1"/>
  <c r="B20" i="84" s="1"/>
  <c r="I12" i="75"/>
  <c r="I13" i="75" s="1"/>
  <c r="I10" i="33"/>
  <c r="D94" i="33" s="1"/>
  <c r="I12" i="93"/>
  <c r="I13" i="93" s="1"/>
  <c r="C61" i="1"/>
  <c r="C73" i="1"/>
  <c r="I10" i="75"/>
  <c r="D94" i="75" s="1"/>
  <c r="C76" i="1"/>
  <c r="I10" i="46"/>
  <c r="D94" i="46" s="1"/>
  <c r="I12" i="22"/>
  <c r="I13" i="22" s="1"/>
  <c r="I12" i="69"/>
  <c r="I13" i="69" s="1"/>
  <c r="I12" i="34"/>
  <c r="I13" i="34" s="1"/>
  <c r="I12" i="60"/>
  <c r="I13" i="60" s="1"/>
  <c r="I12" i="74"/>
  <c r="I13" i="74" s="1"/>
  <c r="O71" i="33"/>
  <c r="O39" i="33"/>
  <c r="O35" i="33"/>
  <c r="O43" i="35"/>
  <c r="O55" i="46"/>
  <c r="P151" i="55"/>
  <c r="P145" i="55"/>
  <c r="P139" i="55"/>
  <c r="P137" i="55"/>
  <c r="P135" i="55"/>
  <c r="P133" i="55"/>
  <c r="P131" i="55"/>
  <c r="P117" i="55"/>
  <c r="P115" i="55"/>
  <c r="P113" i="55"/>
  <c r="P111" i="55"/>
  <c r="P109" i="55"/>
  <c r="P107" i="55"/>
  <c r="O33" i="13"/>
  <c r="O39" i="22"/>
  <c r="O55" i="42"/>
  <c r="E18" i="13"/>
  <c r="F18" i="13" s="1"/>
  <c r="D19" i="13" s="1"/>
  <c r="B19" i="13" s="1"/>
  <c r="O62" i="80"/>
  <c r="O65" i="90"/>
  <c r="O59" i="92"/>
  <c r="O59" i="42"/>
  <c r="O26" i="59"/>
  <c r="O28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0" i="66"/>
  <c r="O70" i="66"/>
  <c r="O66" i="75"/>
  <c r="O33" i="80"/>
  <c r="O35" i="80"/>
  <c r="O37" i="80"/>
  <c r="O51" i="80"/>
  <c r="O53" i="80"/>
  <c r="O71" i="80"/>
  <c r="O24" i="85"/>
  <c r="O46" i="85"/>
  <c r="B18" i="25"/>
  <c r="E18" i="25"/>
  <c r="F18" i="25" s="1"/>
  <c r="O50" i="34"/>
  <c r="F88" i="1"/>
  <c r="F89" i="1" s="1"/>
  <c r="F91" i="1" s="1"/>
  <c r="F92" i="1" s="1"/>
  <c r="F93" i="1" s="1"/>
  <c r="D13" i="56" s="1"/>
  <c r="I14" i="56" s="1"/>
  <c r="O59" i="64"/>
  <c r="O63" i="64"/>
  <c r="O30" i="71"/>
  <c r="O32" i="71"/>
  <c r="O34" i="71"/>
  <c r="O36" i="71"/>
  <c r="O38" i="71"/>
  <c r="O48" i="71"/>
  <c r="O50" i="71"/>
  <c r="O52" i="71"/>
  <c r="O54" i="71"/>
  <c r="O58" i="71"/>
  <c r="O62" i="71"/>
  <c r="O64" i="71"/>
  <c r="O66" i="71"/>
  <c r="O68" i="71"/>
  <c r="O70" i="71"/>
  <c r="O72" i="71"/>
  <c r="O69" i="81"/>
  <c r="O32" i="84"/>
  <c r="O42" i="84"/>
  <c r="O62" i="86"/>
  <c r="O64" i="86"/>
  <c r="O70" i="86"/>
  <c r="E18" i="33"/>
  <c r="F18" i="33" s="1"/>
  <c r="D19" i="33" s="1"/>
  <c r="C80" i="1"/>
  <c r="C28" i="1"/>
  <c r="C59" i="1"/>
  <c r="I10" i="28"/>
  <c r="D94" i="28" s="1"/>
  <c r="C79" i="1"/>
  <c r="C39" i="1"/>
  <c r="I10" i="17"/>
  <c r="I10" i="56"/>
  <c r="D92" i="56" s="1"/>
  <c r="B105" i="56" s="1"/>
  <c r="I10" i="61"/>
  <c r="I12" i="27"/>
  <c r="I13" i="27" s="1"/>
  <c r="I12" i="35"/>
  <c r="I13" i="35" s="1"/>
  <c r="H21" i="35" s="1"/>
  <c r="I12" i="92"/>
  <c r="I13" i="92" s="1"/>
  <c r="I12" i="31"/>
  <c r="I13" i="31" s="1"/>
  <c r="I12" i="61"/>
  <c r="I13" i="61" s="1"/>
  <c r="I12" i="64"/>
  <c r="I13" i="64" s="1"/>
  <c r="I12" i="58"/>
  <c r="I13" i="58" s="1"/>
  <c r="I12" i="25"/>
  <c r="I12" i="28"/>
  <c r="I13" i="28" s="1"/>
  <c r="I12" i="67"/>
  <c r="I13" i="67" s="1"/>
  <c r="I12" i="83"/>
  <c r="I13" i="83" s="1"/>
  <c r="I12" i="18"/>
  <c r="I13" i="18" s="1"/>
  <c r="I12" i="89"/>
  <c r="I13" i="89" s="1"/>
  <c r="I12" i="66"/>
  <c r="I13" i="66" s="1"/>
  <c r="I12" i="20"/>
  <c r="I13" i="20" s="1"/>
  <c r="I12" i="26"/>
  <c r="I13" i="26" s="1"/>
  <c r="H17" i="26" s="1"/>
  <c r="N17" i="26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I12" i="33"/>
  <c r="I12" i="42"/>
  <c r="I13" i="42" s="1"/>
  <c r="F14" i="1"/>
  <c r="E19" i="1" s="1"/>
  <c r="F19" i="1" s="1"/>
  <c r="I12" i="68"/>
  <c r="I13" i="68" s="1"/>
  <c r="I12" i="99"/>
  <c r="I12" i="98"/>
  <c r="I12" i="97"/>
  <c r="C50" i="1"/>
  <c r="C14" i="1"/>
  <c r="C10" i="1"/>
  <c r="I12" i="95"/>
  <c r="I13" i="95" s="1"/>
  <c r="C62" i="1"/>
  <c r="C55" i="1"/>
  <c r="I10" i="35"/>
  <c r="D93" i="35" s="1"/>
  <c r="C99" i="35" s="1"/>
  <c r="I10" i="20"/>
  <c r="D93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I10" i="85"/>
  <c r="D94" i="85" s="1"/>
  <c r="I12" i="3"/>
  <c r="I13" i="3" s="1"/>
  <c r="I12" i="76"/>
  <c r="I13" i="76" s="1"/>
  <c r="I12" i="85"/>
  <c r="I13" i="85" s="1"/>
  <c r="I12" i="23"/>
  <c r="I13" i="23" s="1"/>
  <c r="I12" i="30"/>
  <c r="I13" i="30" s="1"/>
  <c r="I12" i="21"/>
  <c r="I13" i="21" s="1"/>
  <c r="I12" i="45"/>
  <c r="I13" i="45" s="1"/>
  <c r="I12" i="19"/>
  <c r="I13" i="19" s="1"/>
  <c r="I12" i="79"/>
  <c r="I12" i="17"/>
  <c r="I13" i="17" s="1"/>
  <c r="I12" i="90"/>
  <c r="I13" i="90" s="1"/>
  <c r="I12" i="29"/>
  <c r="I13" i="29" s="1"/>
  <c r="I12" i="43"/>
  <c r="I13" i="43" s="1"/>
  <c r="I10" i="89"/>
  <c r="D94" i="89" s="1"/>
  <c r="I12" i="44"/>
  <c r="I13" i="44" s="1"/>
  <c r="I12" i="87"/>
  <c r="I13" i="87" s="1"/>
  <c r="O56" i="17"/>
  <c r="O54" i="17"/>
  <c r="O52" i="17"/>
  <c r="O42" i="17"/>
  <c r="O40" i="17"/>
  <c r="O32" i="17"/>
  <c r="O62" i="18"/>
  <c r="O56" i="18"/>
  <c r="O52" i="18"/>
  <c r="O50" i="18"/>
  <c r="O46" i="18"/>
  <c r="O29" i="18"/>
  <c r="O65" i="21"/>
  <c r="O43" i="24"/>
  <c r="O41" i="24"/>
  <c r="O39" i="24"/>
  <c r="O37" i="24"/>
  <c r="O33" i="24"/>
  <c r="O31" i="24"/>
  <c r="O70" i="25"/>
  <c r="C82" i="1"/>
  <c r="C77" i="1"/>
  <c r="I12" i="94"/>
  <c r="I13" i="94" s="1"/>
  <c r="I10" i="74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2" i="55"/>
  <c r="I13" i="55" s="1"/>
  <c r="I12" i="63"/>
  <c r="I13" i="63" s="1"/>
  <c r="I12" i="81"/>
  <c r="I13" i="81" s="1"/>
  <c r="I12" i="46"/>
  <c r="I13" i="46" s="1"/>
  <c r="I12" i="86"/>
  <c r="I13" i="86" s="1"/>
  <c r="I12" i="82"/>
  <c r="I13" i="82" s="1"/>
  <c r="I12" i="80"/>
  <c r="I13" i="80" s="1"/>
  <c r="I12" i="56"/>
  <c r="I13" i="56" s="1"/>
  <c r="I12" i="53"/>
  <c r="I13" i="53" s="1"/>
  <c r="I12" i="13"/>
  <c r="I12" i="70"/>
  <c r="I13" i="70" s="1"/>
  <c r="I12" i="41"/>
  <c r="I13" i="41" s="1"/>
  <c r="I12" i="73"/>
  <c r="I13" i="73" s="1"/>
  <c r="I12" i="59"/>
  <c r="I13" i="59" s="1"/>
  <c r="I12" i="54"/>
  <c r="I13" i="54" s="1"/>
  <c r="I12" i="24"/>
  <c r="I13" i="24" s="1"/>
  <c r="I12" i="57"/>
  <c r="I13" i="57" s="1"/>
  <c r="O69" i="13"/>
  <c r="O61" i="13"/>
  <c r="O59" i="13"/>
  <c r="O55" i="13"/>
  <c r="O53" i="13"/>
  <c r="O49" i="13"/>
  <c r="O41" i="13"/>
  <c r="O31" i="13"/>
  <c r="O23" i="13"/>
  <c r="O21" i="13"/>
  <c r="O19" i="13"/>
  <c r="O17" i="13"/>
  <c r="O45" i="22"/>
  <c r="O43" i="22"/>
  <c r="O41" i="22"/>
  <c r="O37" i="22"/>
  <c r="O35" i="22"/>
  <c r="O33" i="22"/>
  <c r="O43" i="55"/>
  <c r="O61" i="64"/>
  <c r="O35" i="77"/>
  <c r="O49" i="77"/>
  <c r="O63" i="77"/>
  <c r="O21" i="92"/>
  <c r="O23" i="92"/>
  <c r="O25" i="92"/>
  <c r="O27" i="92"/>
  <c r="O29" i="92"/>
  <c r="O33" i="92"/>
  <c r="O37" i="92"/>
  <c r="O39" i="92"/>
  <c r="O41" i="92"/>
  <c r="O43" i="92"/>
  <c r="O45" i="92"/>
  <c r="O47" i="92"/>
  <c r="O53" i="92"/>
  <c r="O61" i="92"/>
  <c r="O63" i="92"/>
  <c r="O65" i="92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53" i="27"/>
  <c r="O44" i="27"/>
  <c r="O42" i="27"/>
  <c r="O67" i="33"/>
  <c r="O63" i="33"/>
  <c r="O61" i="33"/>
  <c r="O55" i="33"/>
  <c r="O53" i="33"/>
  <c r="O47" i="33"/>
  <c r="O45" i="33"/>
  <c r="O43" i="33"/>
  <c r="O41" i="33"/>
  <c r="O37" i="33"/>
  <c r="O31" i="33"/>
  <c r="O29" i="33"/>
  <c r="O27" i="33"/>
  <c r="O25" i="33"/>
  <c r="O23" i="33"/>
  <c r="O21" i="33"/>
  <c r="O19" i="33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9" i="45"/>
  <c r="O59" i="45"/>
  <c r="O47" i="45"/>
  <c r="O45" i="45"/>
  <c r="O41" i="45"/>
  <c r="O35" i="45"/>
  <c r="O31" i="45"/>
  <c r="O29" i="45"/>
  <c r="O72" i="57"/>
  <c r="O66" i="57"/>
  <c r="O64" i="57"/>
  <c r="O62" i="57"/>
  <c r="O58" i="57"/>
  <c r="O56" i="57"/>
  <c r="O48" i="57"/>
  <c r="O46" i="57"/>
  <c r="O38" i="57"/>
  <c r="O36" i="57"/>
  <c r="O30" i="57"/>
  <c r="O32" i="62"/>
  <c r="O66" i="62"/>
  <c r="O58" i="85"/>
  <c r="O21" i="91"/>
  <c r="O25" i="91"/>
  <c r="O29" i="91"/>
  <c r="O35" i="91"/>
  <c r="O39" i="91"/>
  <c r="O41" i="91"/>
  <c r="O43" i="91"/>
  <c r="O45" i="91"/>
  <c r="O52" i="74"/>
  <c r="O56" i="81"/>
  <c r="O25" i="84"/>
  <c r="O64" i="89"/>
  <c r="O29" i="79"/>
  <c r="O33" i="79"/>
  <c r="O35" i="79"/>
  <c r="O37" i="79"/>
  <c r="O41" i="79"/>
  <c r="O47" i="79"/>
  <c r="O53" i="79"/>
  <c r="O31" i="95"/>
  <c r="O45" i="95"/>
  <c r="O55" i="95"/>
  <c r="O61" i="95"/>
  <c r="O69" i="95"/>
  <c r="O37" i="94"/>
  <c r="O39" i="94"/>
  <c r="O41" i="94"/>
  <c r="O47" i="94"/>
  <c r="O57" i="94"/>
  <c r="O59" i="94"/>
  <c r="O63" i="94"/>
  <c r="O65" i="94"/>
  <c r="O67" i="94"/>
  <c r="O69" i="94"/>
  <c r="O33" i="86"/>
  <c r="O35" i="86"/>
  <c r="O67" i="86"/>
  <c r="O47" i="83"/>
  <c r="O24" i="83"/>
  <c r="O28" i="83"/>
  <c r="O40" i="83"/>
  <c r="O42" i="83"/>
  <c r="O62" i="83"/>
  <c r="O31" i="82"/>
  <c r="O59" i="82"/>
  <c r="O67" i="82"/>
  <c r="O30" i="74"/>
  <c r="O26" i="74"/>
  <c r="O32" i="74"/>
  <c r="O62" i="74"/>
  <c r="O28" i="74"/>
  <c r="O34" i="74"/>
  <c r="O36" i="74"/>
  <c r="O38" i="74"/>
  <c r="O42" i="74"/>
  <c r="O44" i="74"/>
  <c r="O54" i="74"/>
  <c r="O56" i="74"/>
  <c r="O58" i="74"/>
  <c r="O60" i="74"/>
  <c r="O64" i="74"/>
  <c r="O66" i="74"/>
  <c r="O68" i="74"/>
  <c r="O70" i="74"/>
  <c r="O72" i="74"/>
  <c r="D93" i="83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O39" i="96"/>
  <c r="O53" i="96"/>
  <c r="O55" i="96"/>
  <c r="O57" i="96"/>
  <c r="O69" i="96"/>
  <c r="O22" i="95"/>
  <c r="O40" i="95"/>
  <c r="O42" i="95"/>
  <c r="O48" i="95"/>
  <c r="O56" i="95"/>
  <c r="O24" i="94"/>
  <c r="O64" i="93"/>
  <c r="O72" i="93"/>
  <c r="O23" i="93"/>
  <c r="O25" i="93"/>
  <c r="O29" i="93"/>
  <c r="O31" i="93"/>
  <c r="O33" i="93"/>
  <c r="O35" i="93"/>
  <c r="O37" i="93"/>
  <c r="O43" i="93"/>
  <c r="O45" i="93"/>
  <c r="O51" i="93"/>
  <c r="O53" i="93"/>
  <c r="O59" i="93"/>
  <c r="O61" i="93"/>
  <c r="O63" i="93"/>
  <c r="O65" i="93"/>
  <c r="O18" i="91"/>
  <c r="O28" i="90"/>
  <c r="O18" i="88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7" i="86"/>
  <c r="O20" i="86"/>
  <c r="O24" i="86"/>
  <c r="O30" i="86"/>
  <c r="O38" i="86"/>
  <c r="O40" i="86"/>
  <c r="O42" i="86"/>
  <c r="O48" i="86"/>
  <c r="O50" i="86"/>
  <c r="O52" i="86"/>
  <c r="O56" i="86"/>
  <c r="O58" i="86"/>
  <c r="O60" i="86"/>
  <c r="O18" i="86"/>
  <c r="O37" i="86"/>
  <c r="O52" i="84"/>
  <c r="O58" i="84"/>
  <c r="O18" i="84"/>
  <c r="O17" i="84"/>
  <c r="O34" i="83"/>
  <c r="O38" i="83"/>
  <c r="O18" i="82"/>
  <c r="O27" i="82"/>
  <c r="O18" i="81"/>
  <c r="O23" i="81"/>
  <c r="O25" i="81"/>
  <c r="O47" i="81"/>
  <c r="O54" i="81"/>
  <c r="O32" i="79"/>
  <c r="O23" i="78"/>
  <c r="O61" i="78"/>
  <c r="O25" i="77"/>
  <c r="O39" i="77"/>
  <c r="O45" i="77"/>
  <c r="O47" i="77"/>
  <c r="O53" i="77"/>
  <c r="O57" i="77"/>
  <c r="O59" i="77"/>
  <c r="O65" i="77"/>
  <c r="O67" i="77"/>
  <c r="O69" i="77"/>
  <c r="O71" i="77"/>
  <c r="O19" i="77"/>
  <c r="O30" i="76"/>
  <c r="O38" i="76"/>
  <c r="O18" i="75"/>
  <c r="O28" i="73"/>
  <c r="O30" i="73"/>
  <c r="O34" i="73"/>
  <c r="O36" i="73"/>
  <c r="O38" i="73"/>
  <c r="O40" i="73"/>
  <c r="O42" i="73"/>
  <c r="O44" i="73"/>
  <c r="O52" i="73"/>
  <c r="O54" i="73"/>
  <c r="O62" i="73"/>
  <c r="O64" i="73"/>
  <c r="O17" i="73"/>
  <c r="O29" i="73"/>
  <c r="O45" i="73"/>
  <c r="O49" i="73"/>
  <c r="O51" i="73"/>
  <c r="O53" i="73"/>
  <c r="O55" i="73"/>
  <c r="O59" i="73"/>
  <c r="O63" i="73"/>
  <c r="O65" i="73"/>
  <c r="O67" i="73"/>
  <c r="O69" i="73"/>
  <c r="O71" i="73"/>
  <c r="O19" i="72"/>
  <c r="O31" i="72"/>
  <c r="O33" i="72"/>
  <c r="O37" i="72"/>
  <c r="O39" i="72"/>
  <c r="O43" i="72"/>
  <c r="O49" i="72"/>
  <c r="O51" i="72"/>
  <c r="O61" i="72"/>
  <c r="O65" i="72"/>
  <c r="O69" i="72"/>
  <c r="O31" i="71"/>
  <c r="O33" i="71"/>
  <c r="O35" i="71"/>
  <c r="O37" i="71"/>
  <c r="O47" i="71"/>
  <c r="O53" i="71"/>
  <c r="O55" i="71"/>
  <c r="O63" i="71"/>
  <c r="O65" i="71"/>
  <c r="O67" i="71"/>
  <c r="O69" i="71"/>
  <c r="O71" i="71"/>
  <c r="O23" i="71"/>
  <c r="O17" i="71"/>
  <c r="O24" i="71"/>
  <c r="O35" i="70"/>
  <c r="O37" i="70"/>
  <c r="O41" i="70"/>
  <c r="O61" i="70"/>
  <c r="O67" i="70"/>
  <c r="O69" i="70"/>
  <c r="O31" i="70"/>
  <c r="O33" i="70"/>
  <c r="O59" i="70"/>
  <c r="O36" i="69"/>
  <c r="O38" i="69"/>
  <c r="O48" i="69"/>
  <c r="O52" i="69"/>
  <c r="O60" i="69"/>
  <c r="O62" i="69"/>
  <c r="O64" i="69"/>
  <c r="O44" i="68"/>
  <c r="O26" i="66"/>
  <c r="O32" i="66"/>
  <c r="O34" i="66"/>
  <c r="O36" i="66"/>
  <c r="O42" i="66"/>
  <c r="O46" i="66"/>
  <c r="O45" i="66"/>
  <c r="O48" i="66"/>
  <c r="O29" i="65"/>
  <c r="O53" i="64"/>
  <c r="O57" i="64"/>
  <c r="O67" i="64"/>
  <c r="O61" i="61"/>
  <c r="O28" i="61"/>
  <c r="O30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71" i="58"/>
  <c r="O67" i="58"/>
  <c r="O61" i="58"/>
  <c r="O53" i="58"/>
  <c r="O51" i="58"/>
  <c r="O47" i="58"/>
  <c r="O45" i="58"/>
  <c r="O43" i="58"/>
  <c r="O39" i="58"/>
  <c r="O37" i="58"/>
  <c r="O35" i="58"/>
  <c r="O33" i="58"/>
  <c r="O72" i="56"/>
  <c r="O64" i="56"/>
  <c r="O62" i="56"/>
  <c r="O58" i="56"/>
  <c r="O56" i="56"/>
  <c r="O52" i="56"/>
  <c r="O48" i="56"/>
  <c r="O46" i="56"/>
  <c r="O44" i="56"/>
  <c r="O42" i="56"/>
  <c r="O40" i="56"/>
  <c r="O38" i="56"/>
  <c r="O36" i="56"/>
  <c r="O34" i="56"/>
  <c r="O32" i="56"/>
  <c r="O63" i="55"/>
  <c r="O59" i="55"/>
  <c r="O57" i="55"/>
  <c r="O53" i="55"/>
  <c r="O51" i="55"/>
  <c r="O47" i="55"/>
  <c r="O41" i="55"/>
  <c r="O39" i="55"/>
  <c r="O37" i="55"/>
  <c r="O35" i="55"/>
  <c r="O33" i="55"/>
  <c r="O31" i="55"/>
  <c r="O29" i="55"/>
  <c r="O27" i="55"/>
  <c r="O69" i="54"/>
  <c r="O65" i="54"/>
  <c r="O55" i="54"/>
  <c r="O53" i="54"/>
  <c r="O51" i="54"/>
  <c r="O45" i="54"/>
  <c r="O43" i="54"/>
  <c r="O39" i="54"/>
  <c r="O35" i="54"/>
  <c r="O29" i="54"/>
  <c r="O59" i="53"/>
  <c r="O66" i="46"/>
  <c r="O52" i="46"/>
  <c r="O44" i="46"/>
  <c r="O68" i="44"/>
  <c r="O66" i="44"/>
  <c r="O55" i="44"/>
  <c r="O60" i="43"/>
  <c r="O48" i="43"/>
  <c r="O40" i="42"/>
  <c r="O38" i="42"/>
  <c r="O36" i="42"/>
  <c r="O34" i="42"/>
  <c r="O66" i="42"/>
  <c r="O64" i="42"/>
  <c r="O62" i="42"/>
  <c r="O60" i="42"/>
  <c r="O56" i="42"/>
  <c r="O54" i="42"/>
  <c r="O52" i="42"/>
  <c r="O48" i="42"/>
  <c r="O46" i="42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68" i="39"/>
  <c r="O66" i="39"/>
  <c r="O64" i="39"/>
  <c r="O56" i="39"/>
  <c r="O52" i="39"/>
  <c r="O48" i="39"/>
  <c r="O46" i="39"/>
  <c r="O44" i="39"/>
  <c r="O36" i="39"/>
  <c r="O34" i="39"/>
  <c r="O32" i="39"/>
  <c r="O28" i="39"/>
  <c r="O49" i="34"/>
  <c r="O39" i="34"/>
  <c r="O31" i="34"/>
  <c r="O31" i="32"/>
  <c r="O55" i="31"/>
  <c r="O41" i="31"/>
  <c r="O39" i="31"/>
  <c r="O35" i="31"/>
  <c r="O66" i="31"/>
  <c r="O65" i="30"/>
  <c r="O63" i="30"/>
  <c r="O55" i="30"/>
  <c r="O51" i="30"/>
  <c r="O47" i="30"/>
  <c r="O43" i="30"/>
  <c r="O41" i="30"/>
  <c r="O39" i="30"/>
  <c r="O37" i="30"/>
  <c r="O35" i="30"/>
  <c r="O50" i="29"/>
  <c r="O70" i="23"/>
  <c r="O68" i="23"/>
  <c r="O66" i="23"/>
  <c r="O64" i="23"/>
  <c r="O60" i="23"/>
  <c r="O52" i="23"/>
  <c r="O50" i="23"/>
  <c r="O48" i="23"/>
  <c r="O42" i="23"/>
  <c r="O38" i="23"/>
  <c r="O36" i="23"/>
  <c r="O34" i="23"/>
  <c r="O32" i="23"/>
  <c r="O30" i="23"/>
  <c r="O31" i="21"/>
  <c r="O29" i="21"/>
  <c r="O69" i="21"/>
  <c r="O51" i="21"/>
  <c r="O47" i="21"/>
  <c r="O45" i="21"/>
  <c r="O39" i="21"/>
  <c r="O72" i="21"/>
  <c r="O70" i="21"/>
  <c r="O68" i="21"/>
  <c r="O66" i="21"/>
  <c r="O64" i="21"/>
  <c r="O62" i="21"/>
  <c r="O60" i="21"/>
  <c r="O58" i="21"/>
  <c r="O56" i="21"/>
  <c r="O48" i="21"/>
  <c r="O40" i="21"/>
  <c r="O36" i="21"/>
  <c r="O34" i="21"/>
  <c r="O30" i="21"/>
  <c r="O47" i="20"/>
  <c r="O57" i="19"/>
  <c r="O68" i="19"/>
  <c r="O43" i="19"/>
  <c r="O41" i="19"/>
  <c r="O44" i="3"/>
  <c r="O71" i="3"/>
  <c r="O69" i="3"/>
  <c r="O67" i="3"/>
  <c r="O65" i="3"/>
  <c r="O63" i="3"/>
  <c r="O61" i="3"/>
  <c r="O59" i="3"/>
  <c r="O55" i="3"/>
  <c r="O51" i="3"/>
  <c r="O49" i="3"/>
  <c r="O47" i="3"/>
  <c r="O45" i="3"/>
  <c r="O42" i="3"/>
  <c r="O36" i="3"/>
  <c r="O32" i="3"/>
  <c r="O30" i="3"/>
  <c r="O61" i="71"/>
  <c r="O18" i="71"/>
  <c r="O19" i="71"/>
  <c r="O43" i="71"/>
  <c r="O25" i="71"/>
  <c r="O20" i="71"/>
  <c r="O26" i="71"/>
  <c r="O39" i="70"/>
  <c r="O19" i="70"/>
  <c r="O21" i="70"/>
  <c r="O30" i="70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27" i="70"/>
  <c r="O24" i="70"/>
  <c r="O49" i="69"/>
  <c r="O17" i="69"/>
  <c r="O19" i="68"/>
  <c r="O33" i="67"/>
  <c r="O23" i="67"/>
  <c r="O25" i="67"/>
  <c r="O35" i="67"/>
  <c r="O37" i="67"/>
  <c r="O39" i="67"/>
  <c r="O41" i="67"/>
  <c r="O43" i="67"/>
  <c r="O45" i="67"/>
  <c r="O47" i="67"/>
  <c r="O49" i="67"/>
  <c r="O57" i="67"/>
  <c r="O26" i="67"/>
  <c r="O36" i="67"/>
  <c r="O50" i="67"/>
  <c r="O52" i="67"/>
  <c r="O64" i="67"/>
  <c r="O61" i="66"/>
  <c r="O63" i="66"/>
  <c r="O65" i="66"/>
  <c r="O67" i="66"/>
  <c r="O19" i="66"/>
  <c r="O33" i="65"/>
  <c r="O35" i="65"/>
  <c r="O37" i="65"/>
  <c r="O39" i="65"/>
  <c r="O41" i="65"/>
  <c r="O43" i="65"/>
  <c r="O45" i="65"/>
  <c r="O55" i="65"/>
  <c r="O57" i="65"/>
  <c r="O61" i="65"/>
  <c r="O63" i="65"/>
  <c r="O65" i="65"/>
  <c r="O18" i="65"/>
  <c r="O21" i="64"/>
  <c r="O20" i="60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18" i="60"/>
  <c r="O20" i="62"/>
  <c r="O43" i="63"/>
  <c r="O56" i="63"/>
  <c r="O66" i="63"/>
  <c r="O19" i="63"/>
  <c r="O36" i="61"/>
  <c r="O19" i="61"/>
  <c r="O21" i="61"/>
  <c r="O35" i="59"/>
  <c r="O47" i="59"/>
  <c r="O70" i="58"/>
  <c r="O68" i="58"/>
  <c r="O64" i="58"/>
  <c r="O62" i="58"/>
  <c r="O60" i="58"/>
  <c r="O56" i="58"/>
  <c r="O54" i="58"/>
  <c r="O50" i="58"/>
  <c r="O48" i="58"/>
  <c r="O46" i="58"/>
  <c r="O42" i="58"/>
  <c r="O36" i="58"/>
  <c r="O34" i="58"/>
  <c r="O32" i="58"/>
  <c r="O28" i="58"/>
  <c r="O26" i="58"/>
  <c r="O21" i="57"/>
  <c r="O17" i="56"/>
  <c r="O21" i="56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19" i="55"/>
  <c r="O21" i="55"/>
  <c r="O18" i="54"/>
  <c r="O58" i="54"/>
  <c r="O67" i="53"/>
  <c r="O65" i="53"/>
  <c r="O57" i="53"/>
  <c r="O47" i="53"/>
  <c r="O41" i="53"/>
  <c r="O37" i="53"/>
  <c r="O35" i="53"/>
  <c r="O63" i="53"/>
  <c r="O70" i="53"/>
  <c r="O68" i="53"/>
  <c r="O60" i="53"/>
  <c r="O58" i="53"/>
  <c r="O56" i="53"/>
  <c r="O52" i="53"/>
  <c r="O44" i="53"/>
  <c r="O71" i="46"/>
  <c r="O63" i="46"/>
  <c r="O59" i="46"/>
  <c r="O57" i="46"/>
  <c r="O53" i="46"/>
  <c r="O51" i="46"/>
  <c r="O47" i="46"/>
  <c r="O41" i="46"/>
  <c r="O31" i="46"/>
  <c r="O29" i="46"/>
  <c r="O27" i="46"/>
  <c r="O23" i="45"/>
  <c r="O63" i="44"/>
  <c r="O27" i="44"/>
  <c r="O58" i="44"/>
  <c r="O56" i="44"/>
  <c r="O54" i="44"/>
  <c r="O50" i="44"/>
  <c r="O48" i="44"/>
  <c r="O44" i="44"/>
  <c r="O40" i="44"/>
  <c r="O36" i="44"/>
  <c r="O32" i="44"/>
  <c r="O30" i="44"/>
  <c r="O28" i="44"/>
  <c r="O41" i="44"/>
  <c r="O19" i="44"/>
  <c r="O17" i="44"/>
  <c r="O20" i="44"/>
  <c r="O21" i="43"/>
  <c r="O18" i="42"/>
  <c r="O20" i="41"/>
  <c r="O51" i="39"/>
  <c r="O31" i="39"/>
  <c r="O22" i="39"/>
  <c r="O64" i="34"/>
  <c r="O60" i="34"/>
  <c r="O38" i="34"/>
  <c r="O30" i="34"/>
  <c r="O22" i="34"/>
  <c r="O26" i="34"/>
  <c r="O18" i="34"/>
  <c r="O68" i="32"/>
  <c r="O64" i="32"/>
  <c r="O62" i="32"/>
  <c r="O58" i="32"/>
  <c r="O56" i="32"/>
  <c r="O52" i="32"/>
  <c r="O42" i="32"/>
  <c r="O36" i="32"/>
  <c r="O34" i="32"/>
  <c r="O32" i="32"/>
  <c r="O22" i="32"/>
  <c r="O26" i="32"/>
  <c r="O20" i="32"/>
  <c r="O67" i="31"/>
  <c r="O23" i="31"/>
  <c r="O23" i="30"/>
  <c r="O25" i="30"/>
  <c r="O50" i="30"/>
  <c r="O19" i="30"/>
  <c r="O17" i="30"/>
  <c r="O45" i="29"/>
  <c r="O64" i="29"/>
  <c r="O60" i="29"/>
  <c r="O48" i="29"/>
  <c r="O34" i="29"/>
  <c r="O19" i="29"/>
  <c r="O20" i="29"/>
  <c r="O27" i="29"/>
  <c r="O22" i="29"/>
  <c r="O24" i="28"/>
  <c r="O60" i="28"/>
  <c r="O54" i="28"/>
  <c r="O52" i="28"/>
  <c r="O50" i="28"/>
  <c r="O44" i="28"/>
  <c r="O40" i="28"/>
  <c r="O25" i="28"/>
  <c r="O70" i="27"/>
  <c r="O68" i="27"/>
  <c r="O66" i="27"/>
  <c r="O64" i="27"/>
  <c r="O62" i="27"/>
  <c r="O58" i="27"/>
  <c r="O56" i="27"/>
  <c r="O54" i="27"/>
  <c r="O52" i="27"/>
  <c r="O50" i="27"/>
  <c r="O46" i="27"/>
  <c r="O43" i="27"/>
  <c r="O41" i="27"/>
  <c r="O33" i="27"/>
  <c r="O27" i="27"/>
  <c r="O21" i="27"/>
  <c r="O19" i="27"/>
  <c r="O24" i="24"/>
  <c r="O25" i="24"/>
  <c r="O26" i="24"/>
  <c r="O18" i="23"/>
  <c r="O69" i="22"/>
  <c r="O63" i="22"/>
  <c r="O53" i="22"/>
  <c r="O72" i="22"/>
  <c r="O70" i="22"/>
  <c r="O68" i="22"/>
  <c r="O64" i="22"/>
  <c r="O62" i="22"/>
  <c r="O56" i="22"/>
  <c r="O54" i="22"/>
  <c r="O52" i="22"/>
  <c r="O48" i="22"/>
  <c r="O22" i="22"/>
  <c r="O23" i="22"/>
  <c r="O26" i="22"/>
  <c r="I10" i="82"/>
  <c r="D93" i="82" s="1"/>
  <c r="I10" i="99"/>
  <c r="I10" i="98"/>
  <c r="I10" i="97"/>
  <c r="O55" i="21"/>
  <c r="O19" i="21"/>
  <c r="O18" i="20"/>
  <c r="O25" i="20"/>
  <c r="O19" i="19"/>
  <c r="O22" i="19"/>
  <c r="O18" i="19"/>
  <c r="O41" i="18"/>
  <c r="O17" i="18"/>
  <c r="O22" i="18"/>
  <c r="O19" i="18"/>
  <c r="O20" i="18"/>
  <c r="O24" i="17"/>
  <c r="O48" i="3"/>
  <c r="O20" i="3"/>
  <c r="O26" i="3"/>
  <c r="O24" i="3"/>
  <c r="P129" i="55"/>
  <c r="C76" i="2"/>
  <c r="J94" i="90"/>
  <c r="J95" i="90" s="1"/>
  <c r="J94" i="99"/>
  <c r="J94" i="98"/>
  <c r="J94" i="97"/>
  <c r="C82" i="2"/>
  <c r="C10" i="2"/>
  <c r="C55" i="2"/>
  <c r="P106" i="77"/>
  <c r="O65" i="20"/>
  <c r="O59" i="20"/>
  <c r="O57" i="20"/>
  <c r="O51" i="20"/>
  <c r="O49" i="20"/>
  <c r="O40" i="20"/>
  <c r="O36" i="20"/>
  <c r="O34" i="20"/>
  <c r="O55" i="19"/>
  <c r="O44" i="19"/>
  <c r="O42" i="19"/>
  <c r="O40" i="19"/>
  <c r="O32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31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4" i="91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4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24" i="88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4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6" i="76"/>
  <c r="O28" i="76"/>
  <c r="O32" i="76"/>
  <c r="O34" i="76"/>
  <c r="O36" i="76"/>
  <c r="O46" i="76"/>
  <c r="O56" i="76"/>
  <c r="O68" i="76"/>
  <c r="O23" i="75"/>
  <c r="O26" i="75"/>
  <c r="O30" i="75"/>
  <c r="O32" i="75"/>
  <c r="O40" i="75"/>
  <c r="O52" i="75"/>
  <c r="O58" i="75"/>
  <c r="O60" i="75"/>
  <c r="O62" i="75"/>
  <c r="O64" i="75"/>
  <c r="O68" i="75"/>
  <c r="O23" i="96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25" i="85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26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30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1" i="43"/>
  <c r="O35" i="42"/>
  <c r="O31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33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3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4" i="30"/>
  <c r="O32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32" i="18"/>
  <c r="O28" i="18"/>
  <c r="O46" i="78"/>
  <c r="O52" i="78"/>
  <c r="O66" i="78"/>
  <c r="O70" i="78"/>
  <c r="O27" i="78"/>
  <c r="O33" i="78"/>
  <c r="O59" i="78"/>
  <c r="P149" i="55"/>
  <c r="D94" i="18"/>
  <c r="I10" i="95"/>
  <c r="I10" i="55"/>
  <c r="I10" i="21"/>
  <c r="I10" i="27"/>
  <c r="I10" i="25"/>
  <c r="I10" i="30"/>
  <c r="I10" i="3"/>
  <c r="D94" i="83"/>
  <c r="D94" i="56"/>
  <c r="D93" i="13"/>
  <c r="C99" i="13" s="1"/>
  <c r="I10" i="54"/>
  <c r="I10" i="68"/>
  <c r="I10" i="19"/>
  <c r="I10" i="63"/>
  <c r="A4" i="1"/>
  <c r="I10" i="45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I10" i="96"/>
  <c r="I10" i="58"/>
  <c r="I10" i="57"/>
  <c r="I10" i="71"/>
  <c r="I10" i="86"/>
  <c r="I10" i="22"/>
  <c r="I10" i="80"/>
  <c r="I10" i="29"/>
  <c r="I10" i="44"/>
  <c r="D92" i="44" s="1"/>
  <c r="B107" i="44" s="1"/>
  <c r="I10" i="31"/>
  <c r="I10" i="26"/>
  <c r="D93" i="26" s="1"/>
  <c r="I10" i="60"/>
  <c r="I10" i="39"/>
  <c r="I10" i="43"/>
  <c r="D94" i="43" s="1"/>
  <c r="I10" i="84"/>
  <c r="I10" i="59"/>
  <c r="I10" i="77"/>
  <c r="D94" i="77" s="1"/>
  <c r="I10" i="87"/>
  <c r="D94" i="87" s="1"/>
  <c r="I10" i="24"/>
  <c r="I10" i="93"/>
  <c r="I10" i="94"/>
  <c r="D92" i="13"/>
  <c r="J96" i="13" s="1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I10" i="88"/>
  <c r="I10" i="72"/>
  <c r="I10" i="81"/>
  <c r="I10" i="91"/>
  <c r="I10" i="69"/>
  <c r="I10" i="67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1" i="73"/>
  <c r="O35" i="73"/>
  <c r="O37" i="73"/>
  <c r="O41" i="73"/>
  <c r="O43" i="73"/>
  <c r="O23" i="72"/>
  <c r="O27" i="71"/>
  <c r="O27" i="68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8" i="62"/>
  <c r="O21" i="80"/>
  <c r="O39" i="80"/>
  <c r="O47" i="80"/>
  <c r="O55" i="80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D18" i="26"/>
  <c r="B18" i="26" s="1"/>
  <c r="I21" i="82"/>
  <c r="O38" i="13"/>
  <c r="O67" i="21"/>
  <c r="O69" i="43"/>
  <c r="O72" i="54"/>
  <c r="O70" i="54"/>
  <c r="O68" i="54"/>
  <c r="O66" i="54"/>
  <c r="O49" i="55"/>
  <c r="O23" i="65"/>
  <c r="O44" i="71"/>
  <c r="O24" i="90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32" i="34"/>
  <c r="O63" i="41"/>
  <c r="O61" i="4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25" i="79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30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06" i="86"/>
  <c r="P112" i="86"/>
  <c r="P121" i="87"/>
  <c r="P125" i="87"/>
  <c r="P105" i="88"/>
  <c r="P113" i="88"/>
  <c r="P125" i="88"/>
  <c r="P130" i="92"/>
  <c r="P100" i="93"/>
  <c r="P102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J92" i="54"/>
  <c r="N87" i="54" s="1"/>
  <c r="J92" i="71"/>
  <c r="N87" i="71" s="1"/>
  <c r="J92" i="68"/>
  <c r="N87" i="68" s="1"/>
  <c r="J92" i="81"/>
  <c r="J92" i="83"/>
  <c r="N87" i="83" s="1"/>
  <c r="M19" i="2"/>
  <c r="J92" i="35"/>
  <c r="L86" i="35" s="1"/>
  <c r="J92" i="19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12" i="32"/>
  <c r="P127" i="61"/>
  <c r="P129" i="61"/>
  <c r="P107" i="62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0" i="9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9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8" i="55"/>
  <c r="P106" i="55"/>
  <c r="P145" i="56"/>
  <c r="P133" i="56"/>
  <c r="P129" i="56"/>
  <c r="P121" i="56"/>
  <c r="P105" i="60"/>
  <c r="P107" i="60"/>
  <c r="P113" i="60"/>
  <c r="P105" i="61"/>
  <c r="P107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07" i="78"/>
  <c r="P125" i="78"/>
  <c r="P129" i="78"/>
  <c r="P102" i="79"/>
  <c r="P104" i="79"/>
  <c r="P112" i="79"/>
  <c r="P118" i="79"/>
  <c r="P120" i="79"/>
  <c r="P102" i="80"/>
  <c r="P104" i="80"/>
  <c r="P106" i="80"/>
  <c r="P108" i="80"/>
  <c r="P110" i="80"/>
  <c r="P120" i="80"/>
  <c r="P124" i="80"/>
  <c r="P128" i="80"/>
  <c r="P130" i="80"/>
  <c r="P102" i="81"/>
  <c r="P104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0" i="44"/>
  <c r="P112" i="45"/>
  <c r="P119" i="54"/>
  <c r="P108" i="60"/>
  <c r="P104" i="61"/>
  <c r="P102" i="96"/>
  <c r="P112" i="78"/>
  <c r="P122" i="78"/>
  <c r="P124" i="78"/>
  <c r="P105" i="80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N87" i="45"/>
  <c r="M87" i="53"/>
  <c r="O87" i="53" s="1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M87" i="76" s="1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M87" i="26"/>
  <c r="N87" i="18"/>
  <c r="O87" i="18" s="1"/>
  <c r="J92" i="61"/>
  <c r="N87" i="61" s="1"/>
  <c r="J92" i="79"/>
  <c r="L86" i="79" s="1"/>
  <c r="J92" i="23"/>
  <c r="M87" i="23" s="1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M87" i="3" s="1"/>
  <c r="J92" i="17"/>
  <c r="L86" i="17" s="1"/>
  <c r="J92" i="21"/>
  <c r="N87" i="21" s="1"/>
  <c r="J92" i="90"/>
  <c r="M87" i="90" s="1"/>
  <c r="J92" i="74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N87" i="30"/>
  <c r="M87" i="30"/>
  <c r="L86" i="30"/>
  <c r="M87" i="81"/>
  <c r="L86" i="81"/>
  <c r="N87" i="81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O87" i="72" s="1"/>
  <c r="L86" i="72"/>
  <c r="L86" i="91"/>
  <c r="N87" i="91"/>
  <c r="O87" i="91" s="1"/>
  <c r="L86" i="92"/>
  <c r="N87" i="92"/>
  <c r="N87" i="19"/>
  <c r="M87" i="19"/>
  <c r="L86" i="19"/>
  <c r="N87" i="85"/>
  <c r="M87" i="85"/>
  <c r="N87" i="32"/>
  <c r="M87" i="32"/>
  <c r="L86" i="32"/>
  <c r="L86" i="45"/>
  <c r="M87" i="41"/>
  <c r="N87" i="41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8" i="58"/>
  <c r="P109" i="63"/>
  <c r="P111" i="63"/>
  <c r="P115" i="63"/>
  <c r="P117" i="63"/>
  <c r="P119" i="63"/>
  <c r="P125" i="63"/>
  <c r="P129" i="6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14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F19" i="2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03" i="91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D95" i="99" s="1"/>
  <c r="J96" i="99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0" i="96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5" i="79"/>
  <c r="P107" i="79"/>
  <c r="P109" i="79"/>
  <c r="P129" i="81"/>
  <c r="P119" i="83"/>
  <c r="P103" i="84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00" i="95"/>
  <c r="P110" i="95"/>
  <c r="P122" i="95"/>
  <c r="P126" i="95"/>
  <c r="L86" i="13"/>
  <c r="L86" i="53"/>
  <c r="L86" i="73"/>
  <c r="N87" i="73"/>
  <c r="O87" i="73" s="1"/>
  <c r="N87" i="80"/>
  <c r="L86" i="41"/>
  <c r="L86" i="26"/>
  <c r="M87" i="92"/>
  <c r="N87" i="58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03" i="88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13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3" i="89"/>
  <c r="P106" i="90"/>
  <c r="P104" i="91"/>
  <c r="P115" i="91"/>
  <c r="P105" i="92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D26" i="36"/>
  <c r="C70" i="36"/>
  <c r="C33" i="36"/>
  <c r="C72" i="36"/>
  <c r="D57" i="36"/>
  <c r="C41" i="36"/>
  <c r="D51" i="36"/>
  <c r="D81" i="36"/>
  <c r="C22" i="36"/>
  <c r="C88" i="36"/>
  <c r="D71" i="36"/>
  <c r="D41" i="36"/>
  <c r="D19" i="36"/>
  <c r="D34" i="36"/>
  <c r="C18" i="36"/>
  <c r="C68" i="36"/>
  <c r="D48" i="36"/>
  <c r="D73" i="36"/>
  <c r="C65" i="36"/>
  <c r="D79" i="36"/>
  <c r="C56" i="36"/>
  <c r="D33" i="36"/>
  <c r="D27" i="36"/>
  <c r="C61" i="36"/>
  <c r="C58" i="36"/>
  <c r="D61" i="36"/>
  <c r="C31" i="36"/>
  <c r="D77" i="36"/>
  <c r="D32" i="36"/>
  <c r="C52" i="36"/>
  <c r="C75" i="36"/>
  <c r="D86" i="36"/>
  <c r="D88" i="36"/>
  <c r="D55" i="36"/>
  <c r="C67" i="36"/>
  <c r="D85" i="36"/>
  <c r="C76" i="36"/>
  <c r="D69" i="36"/>
  <c r="D46" i="36"/>
  <c r="C47" i="36"/>
  <c r="C89" i="36"/>
  <c r="C81" i="36"/>
  <c r="C53" i="36"/>
  <c r="D62" i="36"/>
  <c r="C91" i="36"/>
  <c r="D64" i="36"/>
  <c r="C43" i="36"/>
  <c r="C50" i="36"/>
  <c r="C29" i="36"/>
  <c r="D82" i="36"/>
  <c r="C86" i="36"/>
  <c r="C57" i="36"/>
  <c r="C39" i="36"/>
  <c r="C63" i="36"/>
  <c r="C48" i="36"/>
  <c r="D91" i="36"/>
  <c r="D80" i="36"/>
  <c r="D53" i="36"/>
  <c r="D45" i="36"/>
  <c r="C40" i="36"/>
  <c r="D56" i="36"/>
  <c r="C55" i="36"/>
  <c r="C45" i="36"/>
  <c r="C20" i="36"/>
  <c r="C66" i="36"/>
  <c r="C32" i="36"/>
  <c r="D50" i="36"/>
  <c r="D70" i="36"/>
  <c r="D78" i="36"/>
  <c r="C74" i="36"/>
  <c r="D18" i="36"/>
  <c r="C54" i="36"/>
  <c r="D40" i="36"/>
  <c r="D58" i="36"/>
  <c r="D44" i="36"/>
  <c r="D87" i="36"/>
  <c r="D47" i="36"/>
  <c r="C79" i="36"/>
  <c r="C25" i="36"/>
  <c r="C85" i="36"/>
  <c r="D39" i="36"/>
  <c r="C30" i="36"/>
  <c r="C38" i="36"/>
  <c r="C37" i="36"/>
  <c r="D90" i="36"/>
  <c r="D21" i="36"/>
  <c r="D49" i="36"/>
  <c r="D35" i="36"/>
  <c r="D25" i="36"/>
  <c r="C21" i="36"/>
  <c r="C26" i="36"/>
  <c r="C36" i="36"/>
  <c r="D37" i="36"/>
  <c r="C77" i="36"/>
  <c r="C59" i="36"/>
  <c r="C84" i="36"/>
  <c r="D63" i="36"/>
  <c r="C64" i="36"/>
  <c r="D52" i="36"/>
  <c r="D42" i="36"/>
  <c r="C71" i="36"/>
  <c r="D89" i="36"/>
  <c r="C78" i="36"/>
  <c r="D30" i="36"/>
  <c r="C90" i="36"/>
  <c r="D84" i="36"/>
  <c r="D23" i="36"/>
  <c r="C28" i="36"/>
  <c r="C27" i="36"/>
  <c r="C82" i="36"/>
  <c r="C24" i="36"/>
  <c r="D66" i="36"/>
  <c r="D38" i="36"/>
  <c r="D24" i="36"/>
  <c r="D75" i="36"/>
  <c r="D83" i="36"/>
  <c r="C51" i="36"/>
  <c r="D67" i="36"/>
  <c r="C34" i="36"/>
  <c r="C44" i="36"/>
  <c r="C19" i="36"/>
  <c r="D68" i="36"/>
  <c r="D76" i="36"/>
  <c r="D29" i="36"/>
  <c r="D59" i="36"/>
  <c r="D72" i="36"/>
  <c r="C83" i="36"/>
  <c r="C80" i="36"/>
  <c r="D22" i="36"/>
  <c r="C46" i="36"/>
  <c r="D20" i="36"/>
  <c r="C42" i="36"/>
  <c r="D43" i="36"/>
  <c r="C62" i="36"/>
  <c r="D36" i="36"/>
  <c r="C23" i="36"/>
  <c r="C73" i="36"/>
  <c r="C60" i="36"/>
  <c r="D54" i="36"/>
  <c r="D28" i="36"/>
  <c r="D74" i="36"/>
  <c r="C87" i="36"/>
  <c r="C49" i="36"/>
  <c r="D31" i="36"/>
  <c r="D65" i="36"/>
  <c r="C35" i="36"/>
  <c r="D60" i="36"/>
  <c r="C69" i="36"/>
  <c r="M87" i="78" l="1"/>
  <c r="O87" i="78" s="1"/>
  <c r="M87" i="21"/>
  <c r="N87" i="31"/>
  <c r="L86" i="76"/>
  <c r="G17" i="26"/>
  <c r="L17" i="26" s="1"/>
  <c r="N87" i="74"/>
  <c r="N88" i="74"/>
  <c r="M88" i="74"/>
  <c r="N87" i="76"/>
  <c r="O87" i="76" s="1"/>
  <c r="M87" i="31"/>
  <c r="L86" i="86"/>
  <c r="E18" i="26"/>
  <c r="F18" i="26" s="1"/>
  <c r="H18" i="26" s="1"/>
  <c r="D94" i="78"/>
  <c r="F20" i="1"/>
  <c r="E25" i="1" s="1"/>
  <c r="E26" i="1" s="1"/>
  <c r="E19" i="13"/>
  <c r="F19" i="13" s="1"/>
  <c r="G19" i="13" s="1"/>
  <c r="D94" i="82"/>
  <c r="D93" i="89"/>
  <c r="C99" i="89" s="1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D94" i="20"/>
  <c r="D13" i="60"/>
  <c r="I14" i="60" s="1"/>
  <c r="D13" i="30"/>
  <c r="I14" i="30" s="1"/>
  <c r="D13" i="83"/>
  <c r="I14" i="83" s="1"/>
  <c r="D94" i="92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D92" i="33"/>
  <c r="J96" i="33" s="1"/>
  <c r="E99" i="33" s="1"/>
  <c r="I13" i="79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4" i="90"/>
  <c r="C148" i="90"/>
  <c r="C149" i="90" s="1"/>
  <c r="C150" i="90" s="1"/>
  <c r="C151" i="90" s="1"/>
  <c r="C152" i="90" s="1"/>
  <c r="C153" i="90" s="1"/>
  <c r="C154" i="90" s="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D92" i="43"/>
  <c r="B107" i="43" s="1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D94" i="35"/>
  <c r="O17" i="26"/>
  <c r="O87" i="26"/>
  <c r="D93" i="43"/>
  <c r="D94" i="2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E99" i="13"/>
  <c r="F99" i="1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19" i="25"/>
  <c r="B19" i="25" s="1"/>
  <c r="D13" i="99"/>
  <c r="I14" i="99" s="1"/>
  <c r="D13" i="98"/>
  <c r="I14" i="98" s="1"/>
  <c r="D13" i="97"/>
  <c r="I14" i="97" s="1"/>
  <c r="D13" i="76"/>
  <c r="I14" i="76" s="1"/>
  <c r="D13" i="35"/>
  <c r="D13" i="92"/>
  <c r="I14" i="92" s="1"/>
  <c r="D13" i="18"/>
  <c r="I14" i="18" s="1"/>
  <c r="D13" i="20"/>
  <c r="I14" i="20" s="1"/>
  <c r="D13" i="74"/>
  <c r="I14" i="74" s="1"/>
  <c r="D13" i="63"/>
  <c r="I14" i="63" s="1"/>
  <c r="D13" i="70"/>
  <c r="I14" i="70" s="1"/>
  <c r="D13" i="85"/>
  <c r="I14" i="85" s="1"/>
  <c r="D13" i="39"/>
  <c r="I14" i="39" s="1"/>
  <c r="D13" i="72"/>
  <c r="I14" i="72" s="1"/>
  <c r="D13" i="46"/>
  <c r="I14" i="46" s="1"/>
  <c r="D13" i="62"/>
  <c r="I14" i="62" s="1"/>
  <c r="D13" i="88"/>
  <c r="I14" i="88" s="1"/>
  <c r="D13" i="24"/>
  <c r="I14" i="24" s="1"/>
  <c r="D13" i="78"/>
  <c r="I14" i="78" s="1"/>
  <c r="D13" i="29"/>
  <c r="I14" i="29" s="1"/>
  <c r="D13" i="31"/>
  <c r="I14" i="31" s="1"/>
  <c r="D13" i="26"/>
  <c r="D13" i="91"/>
  <c r="I14" i="91" s="1"/>
  <c r="D13" i="64"/>
  <c r="I14" i="64" s="1"/>
  <c r="D13" i="86"/>
  <c r="I14" i="86" s="1"/>
  <c r="D13" i="94"/>
  <c r="I14" i="94" s="1"/>
  <c r="D13" i="73"/>
  <c r="I14" i="73" s="1"/>
  <c r="D13" i="13"/>
  <c r="D13" i="67"/>
  <c r="I14" i="67" s="1"/>
  <c r="B23" i="67" s="1"/>
  <c r="D13" i="75"/>
  <c r="I14" i="75" s="1"/>
  <c r="D13" i="61"/>
  <c r="I14" i="61" s="1"/>
  <c r="D13" i="44"/>
  <c r="I14" i="44" s="1"/>
  <c r="D13" i="69"/>
  <c r="I14" i="69" s="1"/>
  <c r="D13" i="54"/>
  <c r="I14" i="54" s="1"/>
  <c r="D13" i="87"/>
  <c r="I14" i="87" s="1"/>
  <c r="D13" i="17"/>
  <c r="D13" i="93"/>
  <c r="I14" i="93" s="1"/>
  <c r="D13" i="79"/>
  <c r="I14" i="79" s="1"/>
  <c r="D13" i="23"/>
  <c r="I14" i="23" s="1"/>
  <c r="D13" i="45"/>
  <c r="I14" i="45" s="1"/>
  <c r="D13" i="59"/>
  <c r="I14" i="59" s="1"/>
  <c r="D13" i="43"/>
  <c r="I14" i="43" s="1"/>
  <c r="D13" i="58"/>
  <c r="I14" i="58" s="1"/>
  <c r="D13" i="55"/>
  <c r="I14" i="55" s="1"/>
  <c r="D13" i="19"/>
  <c r="I14" i="19" s="1"/>
  <c r="D13" i="22"/>
  <c r="I14" i="22" s="1"/>
  <c r="D13" i="25"/>
  <c r="D13" i="53"/>
  <c r="I14" i="53" s="1"/>
  <c r="D13" i="21"/>
  <c r="I14" i="21" s="1"/>
  <c r="D13" i="3"/>
  <c r="I14" i="3" s="1"/>
  <c r="D13" i="34"/>
  <c r="I14" i="34" s="1"/>
  <c r="D13" i="81"/>
  <c r="I14" i="81" s="1"/>
  <c r="D13" i="68"/>
  <c r="I14" i="68" s="1"/>
  <c r="D13" i="89"/>
  <c r="I14" i="89" s="1"/>
  <c r="D13" i="96"/>
  <c r="I14" i="96" s="1"/>
  <c r="D13" i="77"/>
  <c r="I14" i="77" s="1"/>
  <c r="D13" i="27"/>
  <c r="I14" i="27" s="1"/>
  <c r="D13" i="90"/>
  <c r="I14" i="90" s="1"/>
  <c r="D13" i="84"/>
  <c r="I14" i="84" s="1"/>
  <c r="D13" i="71"/>
  <c r="I14" i="71" s="1"/>
  <c r="D13" i="32"/>
  <c r="I14" i="32" s="1"/>
  <c r="D13" i="57"/>
  <c r="I14" i="57" s="1"/>
  <c r="D13" i="66"/>
  <c r="I14" i="66" s="1"/>
  <c r="D13" i="65"/>
  <c r="I14" i="65" s="1"/>
  <c r="D13" i="42"/>
  <c r="I14" i="42" s="1"/>
  <c r="D13" i="95"/>
  <c r="I14" i="95" s="1"/>
  <c r="D13" i="80"/>
  <c r="I14" i="80" s="1"/>
  <c r="D13" i="33"/>
  <c r="D13" i="82"/>
  <c r="I14" i="82" s="1"/>
  <c r="D13" i="28"/>
  <c r="I14" i="28" s="1"/>
  <c r="D13" i="41"/>
  <c r="I14" i="41" s="1"/>
  <c r="C99" i="82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G17" i="33"/>
  <c r="I13" i="33"/>
  <c r="D94" i="17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D99" i="13"/>
  <c r="G17" i="13"/>
  <c r="I13" i="13"/>
  <c r="G18" i="13"/>
  <c r="I13" i="98"/>
  <c r="I13" i="99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G21" i="35"/>
  <c r="I21" i="35" s="1"/>
  <c r="G18" i="33"/>
  <c r="I13" i="97"/>
  <c r="I13" i="25"/>
  <c r="G17" i="25"/>
  <c r="G18" i="25"/>
  <c r="O87" i="45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30" i="31"/>
  <c r="B29" i="31"/>
  <c r="N87" i="64"/>
  <c r="O87" i="19"/>
  <c r="O87" i="80"/>
  <c r="M87" i="71"/>
  <c r="O87" i="71" s="1"/>
  <c r="O87" i="85"/>
  <c r="M87" i="34"/>
  <c r="O87" i="34" s="1"/>
  <c r="L86" i="56"/>
  <c r="N87" i="56"/>
  <c r="O87" i="56" s="1"/>
  <c r="N87" i="23"/>
  <c r="O87" i="23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D95" i="82"/>
  <c r="J96" i="82" s="1"/>
  <c r="D95" i="98"/>
  <c r="J96" i="98" s="1"/>
  <c r="D95" i="97"/>
  <c r="J96" i="97" s="1"/>
  <c r="N87" i="67"/>
  <c r="M87" i="69"/>
  <c r="O87" i="69" s="1"/>
  <c r="L86" i="78"/>
  <c r="O87" i="32"/>
  <c r="M87" i="59"/>
  <c r="M87" i="63"/>
  <c r="O87" i="63" s="1"/>
  <c r="L86" i="21"/>
  <c r="L86" i="61"/>
  <c r="O87" i="41"/>
  <c r="L86" i="57"/>
  <c r="L86" i="82"/>
  <c r="N87" i="82"/>
  <c r="O87" i="82" s="1"/>
  <c r="M87" i="64"/>
  <c r="N87" i="57"/>
  <c r="O87" i="57" s="1"/>
  <c r="N87" i="65"/>
  <c r="M87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D94" i="19"/>
  <c r="D93" i="3"/>
  <c r="D94" i="3"/>
  <c r="D93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4" i="41"/>
  <c r="D92" i="41"/>
  <c r="B107" i="41" s="1"/>
  <c r="D94" i="81"/>
  <c r="D93" i="81"/>
  <c r="D94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D94" i="27"/>
  <c r="D93" i="27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D94" i="79"/>
  <c r="D93" i="45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D93" i="64"/>
  <c r="D94" i="64"/>
  <c r="D94" i="65"/>
  <c r="D92" i="65"/>
  <c r="B103" i="65" s="1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D94" i="53"/>
  <c r="D93" i="91"/>
  <c r="D94" i="91"/>
  <c r="D94" i="29"/>
  <c r="D93" i="29"/>
  <c r="D94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D92" i="54"/>
  <c r="B105" i="54" s="1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O87" i="58"/>
  <c r="O87" i="42"/>
  <c r="I28" i="24"/>
  <c r="I19" i="88"/>
  <c r="C99" i="26"/>
  <c r="I17" i="26"/>
  <c r="B21" i="80"/>
  <c r="I18" i="93"/>
  <c r="I28" i="34"/>
  <c r="B26" i="55"/>
  <c r="B26" i="58"/>
  <c r="I28" i="23"/>
  <c r="B23" i="65"/>
  <c r="I24" i="53"/>
  <c r="I23" i="66"/>
  <c r="I29" i="23"/>
  <c r="B22" i="75"/>
  <c r="I22" i="65"/>
  <c r="I18" i="96"/>
  <c r="I27" i="22"/>
  <c r="B19" i="33"/>
  <c r="E19" i="33"/>
  <c r="F19" i="33" s="1"/>
  <c r="B26" i="45"/>
  <c r="O87" i="81"/>
  <c r="D19" i="26"/>
  <c r="I29" i="69"/>
  <c r="I25" i="45"/>
  <c r="B24" i="64"/>
  <c r="B29" i="34"/>
  <c r="B29" i="71"/>
  <c r="B26" i="74"/>
  <c r="I21" i="77"/>
  <c r="B30" i="69"/>
  <c r="I26" i="41"/>
  <c r="B31" i="28"/>
  <c r="I23" i="64"/>
  <c r="E105" i="35"/>
  <c r="F105" i="35" s="1"/>
  <c r="G105" i="35" s="1"/>
  <c r="G104" i="35"/>
  <c r="I104" i="35" s="1"/>
  <c r="D95" i="87"/>
  <c r="J96" i="87" s="1"/>
  <c r="D95" i="28"/>
  <c r="J96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N87" i="29"/>
  <c r="M87" i="29"/>
  <c r="L86" i="29"/>
  <c r="D95" i="67"/>
  <c r="J96" i="67" s="1"/>
  <c r="D95" i="3"/>
  <c r="J96" i="3" s="1"/>
  <c r="D95" i="44"/>
  <c r="J96" i="44" s="1"/>
  <c r="M87" i="39"/>
  <c r="N87" i="39"/>
  <c r="L86" i="75"/>
  <c r="N87" i="93"/>
  <c r="O87" i="93" s="1"/>
  <c r="L86" i="74"/>
  <c r="M87" i="74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N87" i="60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O87" i="21"/>
  <c r="G22" i="35"/>
  <c r="B23" i="35"/>
  <c r="E23" i="35"/>
  <c r="F23" i="35" s="1"/>
  <c r="H22" i="35"/>
  <c r="I28" i="32"/>
  <c r="I25" i="74"/>
  <c r="I19" i="87"/>
  <c r="B20" i="87"/>
  <c r="E32" i="1"/>
  <c r="I26" i="42"/>
  <c r="D95" i="17"/>
  <c r="J96" i="17" s="1"/>
  <c r="D95" i="74"/>
  <c r="J96" i="74" s="1"/>
  <c r="D95" i="96"/>
  <c r="J96" i="96" s="1"/>
  <c r="D95" i="53"/>
  <c r="D95" i="25"/>
  <c r="D95" i="83"/>
  <c r="J96" i="83" s="1"/>
  <c r="D95" i="29"/>
  <c r="J96" i="29" s="1"/>
  <c r="D95" i="22"/>
  <c r="J96" i="22" s="1"/>
  <c r="D95" i="60"/>
  <c r="J96" i="60" s="1"/>
  <c r="D95" i="45"/>
  <c r="D95" i="88"/>
  <c r="J96" i="88" s="1"/>
  <c r="D95" i="77"/>
  <c r="J96" i="77" s="1"/>
  <c r="D95" i="54"/>
  <c r="D95" i="30"/>
  <c r="D95" i="31"/>
  <c r="D95" i="19"/>
  <c r="J96" i="19" s="1"/>
  <c r="D95" i="81"/>
  <c r="J96" i="81" s="1"/>
  <c r="D95" i="33"/>
  <c r="D95" i="20"/>
  <c r="J96" i="20" s="1"/>
  <c r="D95" i="35"/>
  <c r="D95" i="27"/>
  <c r="J96" i="27" s="1"/>
  <c r="D95" i="70"/>
  <c r="J96" i="70" s="1"/>
  <c r="D95" i="65"/>
  <c r="D95" i="61"/>
  <c r="J96" i="61" s="1"/>
  <c r="D95" i="75"/>
  <c r="J96" i="75" s="1"/>
  <c r="D95" i="34"/>
  <c r="J96" i="34" s="1"/>
  <c r="D95" i="62"/>
  <c r="J96" i="62" s="1"/>
  <c r="D95" i="85"/>
  <c r="J96" i="85" s="1"/>
  <c r="D95" i="84"/>
  <c r="J96" i="84" s="1"/>
  <c r="D95" i="89"/>
  <c r="J96" i="89" s="1"/>
  <c r="D95" i="66"/>
  <c r="J96" i="66" s="1"/>
  <c r="D95" i="42"/>
  <c r="D95" i="46"/>
  <c r="J96" i="46" s="1"/>
  <c r="D95" i="86"/>
  <c r="J96" i="86" s="1"/>
  <c r="D95" i="39"/>
  <c r="J96" i="39" s="1"/>
  <c r="D95" i="64"/>
  <c r="J96" i="64" s="1"/>
  <c r="D95" i="24"/>
  <c r="J96" i="24" s="1"/>
  <c r="D95" i="23"/>
  <c r="J96" i="23" s="1"/>
  <c r="D95" i="80"/>
  <c r="J96" i="80" s="1"/>
  <c r="D95" i="21"/>
  <c r="J96" i="21" s="1"/>
  <c r="D95" i="43"/>
  <c r="D95" i="71"/>
  <c r="J96" i="71" s="1"/>
  <c r="D95" i="69"/>
  <c r="J96" i="69" s="1"/>
  <c r="D95" i="59"/>
  <c r="J96" i="59" s="1"/>
  <c r="D95" i="95"/>
  <c r="J96" i="95" s="1"/>
  <c r="D95" i="57"/>
  <c r="J96" i="57" s="1"/>
  <c r="D95" i="68"/>
  <c r="J96" i="68" s="1"/>
  <c r="D95" i="32"/>
  <c r="J96" i="32" s="1"/>
  <c r="D95" i="26"/>
  <c r="D95" i="94"/>
  <c r="J96" i="94" s="1"/>
  <c r="D95" i="90"/>
  <c r="J96" i="90" s="1"/>
  <c r="D95" i="58"/>
  <c r="J96" i="58" s="1"/>
  <c r="D95" i="79"/>
  <c r="J96" i="79" s="1"/>
  <c r="D95" i="41"/>
  <c r="D95" i="72"/>
  <c r="J96" i="72" s="1"/>
  <c r="D95" i="78"/>
  <c r="J96" i="78" s="1"/>
  <c r="D95" i="91"/>
  <c r="J96" i="91" s="1"/>
  <c r="D95" i="18"/>
  <c r="J96" i="18" s="1"/>
  <c r="D95" i="76"/>
  <c r="J96" i="76" s="1"/>
  <c r="D95" i="92"/>
  <c r="J96" i="92" s="1"/>
  <c r="D95" i="55"/>
  <c r="J96" i="55" s="1"/>
  <c r="D95" i="73"/>
  <c r="J96" i="73" s="1"/>
  <c r="D95" i="13"/>
  <c r="D95" i="63"/>
  <c r="J96" i="63" s="1"/>
  <c r="D95" i="93"/>
  <c r="J96" i="93" s="1"/>
  <c r="D95" i="56"/>
  <c r="J96" i="56" s="1"/>
  <c r="B106" i="56" s="1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O87" i="31" l="1"/>
  <c r="E32" i="2"/>
  <c r="O87" i="74"/>
  <c r="J96" i="53"/>
  <c r="J96" i="43"/>
  <c r="D20" i="13"/>
  <c r="E20" i="13" s="1"/>
  <c r="G18" i="26"/>
  <c r="I18" i="26" s="1"/>
  <c r="J96" i="45"/>
  <c r="J96" i="65"/>
  <c r="J96" i="31"/>
  <c r="D22" i="90"/>
  <c r="O87" i="60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E20" i="98"/>
  <c r="E20" i="99"/>
  <c r="I14" i="1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E19" i="25"/>
  <c r="F19" i="25" s="1"/>
  <c r="H19" i="25" s="1"/>
  <c r="H17" i="25"/>
  <c r="I17" i="25" s="1"/>
  <c r="H18" i="25"/>
  <c r="I18" i="25" s="1"/>
  <c r="H17" i="13"/>
  <c r="I17" i="13" s="1"/>
  <c r="H18" i="13"/>
  <c r="I18" i="13" s="1"/>
  <c r="J96" i="54"/>
  <c r="J96" i="42"/>
  <c r="H19" i="13"/>
  <c r="I19" i="13" s="1"/>
  <c r="H17" i="33"/>
  <c r="I17" i="33" s="1"/>
  <c r="H18" i="33"/>
  <c r="I18" i="33" s="1"/>
  <c r="O87" i="64"/>
  <c r="O87" i="59"/>
  <c r="B100" i="98"/>
  <c r="B100" i="99"/>
  <c r="M88" i="99"/>
  <c r="M89" i="99" s="1"/>
  <c r="J99" i="98"/>
  <c r="B110" i="30"/>
  <c r="B100" i="97"/>
  <c r="O87" i="33"/>
  <c r="I29" i="31"/>
  <c r="I20" i="86"/>
  <c r="I20" i="88"/>
  <c r="O87" i="67"/>
  <c r="I23" i="67"/>
  <c r="I28" i="18"/>
  <c r="O87" i="66"/>
  <c r="O87" i="65"/>
  <c r="B100" i="95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J96" i="41"/>
  <c r="J96" i="30"/>
  <c r="C99" i="25"/>
  <c r="D99" i="25" s="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E106" i="35"/>
  <c r="F106" i="35" s="1"/>
  <c r="G106" i="35" s="1"/>
  <c r="B106" i="35"/>
  <c r="H104" i="35"/>
  <c r="J104" i="35" s="1"/>
  <c r="B100" i="96"/>
  <c r="I21" i="78"/>
  <c r="I28" i="71"/>
  <c r="B24" i="67"/>
  <c r="B25" i="46"/>
  <c r="I24" i="46"/>
  <c r="B29" i="24"/>
  <c r="I27" i="19"/>
  <c r="O87" i="39"/>
  <c r="I21" i="76"/>
  <c r="I21" i="80"/>
  <c r="D99" i="26"/>
  <c r="E23" i="82"/>
  <c r="D23" i="82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D27" i="58"/>
  <c r="E27" i="58"/>
  <c r="B25" i="53"/>
  <c r="I27" i="17"/>
  <c r="I27" i="21"/>
  <c r="I20" i="81"/>
  <c r="I18" i="95"/>
  <c r="I20" i="91"/>
  <c r="I22" i="75"/>
  <c r="B27" i="42"/>
  <c r="B30" i="23"/>
  <c r="I20" i="84"/>
  <c r="I22" i="68"/>
  <c r="I27" i="41"/>
  <c r="I24" i="72"/>
  <c r="I23" i="65"/>
  <c r="D27" i="55"/>
  <c r="E27" i="55"/>
  <c r="I24" i="57"/>
  <c r="B28" i="22"/>
  <c r="B21" i="81"/>
  <c r="B19" i="95"/>
  <c r="B30" i="27"/>
  <c r="I26" i="44"/>
  <c r="I26" i="39"/>
  <c r="B22" i="76"/>
  <c r="B19" i="96"/>
  <c r="I29" i="27"/>
  <c r="B27" i="44"/>
  <c r="B25" i="72"/>
  <c r="I24" i="54"/>
  <c r="B27" i="39"/>
  <c r="B24" i="61"/>
  <c r="B21" i="85"/>
  <c r="I26" i="73"/>
  <c r="I29" i="29"/>
  <c r="O87" i="79"/>
  <c r="D20" i="33"/>
  <c r="H19" i="33"/>
  <c r="G19" i="33"/>
  <c r="B27" i="73"/>
  <c r="B22" i="79"/>
  <c r="I23" i="63"/>
  <c r="I29" i="71"/>
  <c r="B28" i="17"/>
  <c r="B20" i="89"/>
  <c r="D31" i="31"/>
  <c r="E31" i="31"/>
  <c r="B30" i="70"/>
  <c r="B25" i="54"/>
  <c r="B24" i="63"/>
  <c r="I26" i="43"/>
  <c r="B28" i="21"/>
  <c r="I26" i="74"/>
  <c r="B30" i="29"/>
  <c r="B20" i="92"/>
  <c r="I29" i="70"/>
  <c r="B22" i="78"/>
  <c r="E19" i="26"/>
  <c r="F19" i="26" s="1"/>
  <c r="H19" i="26" s="1"/>
  <c r="B19" i="26"/>
  <c r="B29" i="32"/>
  <c r="B28" i="3"/>
  <c r="B23" i="68"/>
  <c r="O87" i="22"/>
  <c r="I31" i="28"/>
  <c r="B22" i="77"/>
  <c r="B28" i="19"/>
  <c r="I19" i="92"/>
  <c r="I19" i="89"/>
  <c r="I26" i="45"/>
  <c r="I21" i="79"/>
  <c r="B27" i="43"/>
  <c r="B25" i="57"/>
  <c r="B28" i="41"/>
  <c r="O87" i="62"/>
  <c r="O87" i="29"/>
  <c r="O87" i="77"/>
  <c r="O87" i="84"/>
  <c r="O87" i="24"/>
  <c r="F53" i="1"/>
  <c r="E30" i="1"/>
  <c r="E33" i="1" s="1"/>
  <c r="B24" i="59"/>
  <c r="B29" i="18"/>
  <c r="B106" i="57"/>
  <c r="I23" i="59"/>
  <c r="I22" i="35"/>
  <c r="B110" i="71"/>
  <c r="B109" i="18"/>
  <c r="E24" i="35"/>
  <c r="F24" i="35" s="1"/>
  <c r="H23" i="35"/>
  <c r="G23" i="35"/>
  <c r="B24" i="35"/>
  <c r="E104" i="34"/>
  <c r="J102" i="35"/>
  <c r="J101" i="35"/>
  <c r="F53" i="2"/>
  <c r="E30" i="2"/>
  <c r="E33" i="2" s="1"/>
  <c r="H105" i="35"/>
  <c r="I105" i="35"/>
  <c r="G99" i="13"/>
  <c r="D100" i="13"/>
  <c r="E100" i="13" s="1"/>
  <c r="I91" i="36"/>
  <c r="B20" i="13" l="1"/>
  <c r="B22" i="90"/>
  <c r="E22" i="90"/>
  <c r="F22" i="90" s="1"/>
  <c r="E101" i="98"/>
  <c r="D22" i="88"/>
  <c r="B22" i="88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D20" i="25"/>
  <c r="G19" i="25"/>
  <c r="I19" i="25" s="1"/>
  <c r="D20" i="99"/>
  <c r="D20" i="97"/>
  <c r="I19" i="97"/>
  <c r="D20" i="98"/>
  <c r="I30" i="31"/>
  <c r="E22" i="88"/>
  <c r="D101" i="97"/>
  <c r="E101" i="97" s="1"/>
  <c r="I27" i="73"/>
  <c r="G99" i="33"/>
  <c r="H99" i="33" s="1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B107" i="35"/>
  <c r="E37" i="1"/>
  <c r="F54" i="1" s="1"/>
  <c r="F55" i="1" s="1"/>
  <c r="I21" i="86"/>
  <c r="D100" i="33"/>
  <c r="E100" i="33" s="1"/>
  <c r="E107" i="35"/>
  <c r="F107" i="35" s="1"/>
  <c r="G107" i="35" s="1"/>
  <c r="G99" i="26"/>
  <c r="I99" i="26" s="1"/>
  <c r="D99" i="27"/>
  <c r="E100" i="26"/>
  <c r="F100" i="26" s="1"/>
  <c r="D101" i="26" s="1"/>
  <c r="B101" i="26" s="1"/>
  <c r="J99" i="96"/>
  <c r="I19" i="94"/>
  <c r="E25" i="67"/>
  <c r="D25" i="67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F23" i="82"/>
  <c r="F27" i="55"/>
  <c r="H27" i="55" s="1"/>
  <c r="N6" i="55" s="1"/>
  <c r="B27" i="55"/>
  <c r="B100" i="93"/>
  <c r="I27" i="43"/>
  <c r="I30" i="69"/>
  <c r="I26" i="58"/>
  <c r="E22" i="91"/>
  <c r="D22" i="91"/>
  <c r="B24" i="65"/>
  <c r="I30" i="29"/>
  <c r="E31" i="23"/>
  <c r="D31" i="23"/>
  <c r="I27" i="42"/>
  <c r="D25" i="66"/>
  <c r="E25" i="66"/>
  <c r="I29" i="34"/>
  <c r="I22" i="77"/>
  <c r="B23" i="75"/>
  <c r="B27" i="58"/>
  <c r="F27" i="58"/>
  <c r="G27" i="58" s="1"/>
  <c r="N5" i="58" s="1"/>
  <c r="I24" i="56"/>
  <c r="I24" i="61"/>
  <c r="I19" i="95"/>
  <c r="I27" i="39"/>
  <c r="I27" i="44"/>
  <c r="I28" i="22"/>
  <c r="I25" i="72"/>
  <c r="I19" i="96"/>
  <c r="I23" i="60"/>
  <c r="B30" i="71"/>
  <c r="B21" i="83"/>
  <c r="I24" i="64"/>
  <c r="I28" i="19"/>
  <c r="B32" i="28"/>
  <c r="B30" i="30"/>
  <c r="B31" i="31"/>
  <c r="F31" i="31"/>
  <c r="H31" i="31" s="1"/>
  <c r="N6" i="31" s="1"/>
  <c r="I20" i="89"/>
  <c r="B31" i="69"/>
  <c r="I23" i="68"/>
  <c r="D20" i="26"/>
  <c r="E20" i="26" s="1"/>
  <c r="B27" i="74"/>
  <c r="B27" i="45"/>
  <c r="I20" i="83"/>
  <c r="B25" i="64"/>
  <c r="D29" i="41"/>
  <c r="E29" i="41"/>
  <c r="I29" i="32"/>
  <c r="E20" i="33"/>
  <c r="F20" i="33" s="1"/>
  <c r="H20" i="33" s="1"/>
  <c r="B20" i="33"/>
  <c r="B24" i="60"/>
  <c r="I25" i="57"/>
  <c r="B30" i="34"/>
  <c r="I29" i="30"/>
  <c r="G19" i="26"/>
  <c r="I19" i="26" s="1"/>
  <c r="I22" i="78"/>
  <c r="I20" i="92"/>
  <c r="I25" i="54"/>
  <c r="I30" i="70"/>
  <c r="B25" i="56"/>
  <c r="I28" i="17"/>
  <c r="I22" i="79"/>
  <c r="I19" i="33"/>
  <c r="B100" i="94"/>
  <c r="J105" i="57"/>
  <c r="J105" i="56"/>
  <c r="B105" i="59"/>
  <c r="E37" i="2"/>
  <c r="F54" i="2" s="1"/>
  <c r="F55" i="2" s="1"/>
  <c r="B107" i="56"/>
  <c r="I23" i="62"/>
  <c r="B25" i="35"/>
  <c r="G24" i="35"/>
  <c r="H24" i="35"/>
  <c r="E25" i="35"/>
  <c r="F25" i="35" s="1"/>
  <c r="I20" i="87"/>
  <c r="B21" i="87"/>
  <c r="E30" i="18"/>
  <c r="D30" i="18"/>
  <c r="B24" i="62"/>
  <c r="B110" i="23"/>
  <c r="I27" i="20"/>
  <c r="F20" i="13"/>
  <c r="B28" i="20"/>
  <c r="B109" i="22"/>
  <c r="B102" i="81"/>
  <c r="B101" i="89"/>
  <c r="F104" i="34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F100" i="13"/>
  <c r="B100" i="13"/>
  <c r="J105" i="35"/>
  <c r="B102" i="80"/>
  <c r="I99" i="13"/>
  <c r="H99" i="13"/>
  <c r="B103" i="75"/>
  <c r="B102" i="83"/>
  <c r="B108" i="42"/>
  <c r="B103" i="77"/>
  <c r="B110" i="24"/>
  <c r="B106" i="54"/>
  <c r="B109" i="21"/>
  <c r="E50" i="36"/>
  <c r="D101" i="98" l="1"/>
  <c r="F101" i="98" s="1"/>
  <c r="F22" i="88"/>
  <c r="G22" i="88" s="1"/>
  <c r="N5" i="88" s="1"/>
  <c r="H99" i="26"/>
  <c r="M99" i="26" s="1"/>
  <c r="I21" i="90"/>
  <c r="I19" i="99"/>
  <c r="H22" i="90"/>
  <c r="N6" i="90" s="1"/>
  <c r="N7" i="90" s="1"/>
  <c r="D23" i="90"/>
  <c r="B23" i="90" s="1"/>
  <c r="E23" i="90"/>
  <c r="G22" i="90"/>
  <c r="N5" i="90" s="1"/>
  <c r="G99" i="25"/>
  <c r="I99" i="25" s="1"/>
  <c r="I99" i="33"/>
  <c r="J99" i="33" s="1"/>
  <c r="I19" i="98"/>
  <c r="E20" i="97"/>
  <c r="F20" i="97" s="1"/>
  <c r="B20" i="97"/>
  <c r="E20" i="25"/>
  <c r="F20" i="25" s="1"/>
  <c r="B20" i="25"/>
  <c r="F20" i="98"/>
  <c r="B20" i="98"/>
  <c r="F20" i="99"/>
  <c r="B20" i="99"/>
  <c r="I30" i="23"/>
  <c r="I24" i="67"/>
  <c r="I28" i="41"/>
  <c r="I24" i="66"/>
  <c r="E101" i="99"/>
  <c r="D101" i="99"/>
  <c r="I21" i="91"/>
  <c r="I21" i="88"/>
  <c r="B21" i="94"/>
  <c r="B100" i="33"/>
  <c r="J100" i="99"/>
  <c r="J99" i="99"/>
  <c r="N88" i="99"/>
  <c r="E100" i="25"/>
  <c r="F100" i="25" s="1"/>
  <c r="D101" i="25" s="1"/>
  <c r="E101" i="25" s="1"/>
  <c r="B108" i="35"/>
  <c r="E108" i="35"/>
  <c r="F108" i="35" s="1"/>
  <c r="B109" i="35" s="1"/>
  <c r="N88" i="96"/>
  <c r="N89" i="96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I21" i="85"/>
  <c r="I28" i="21"/>
  <c r="B101" i="95"/>
  <c r="B101" i="97"/>
  <c r="F101" i="97"/>
  <c r="M88" i="98"/>
  <c r="M89" i="98" s="1"/>
  <c r="M88" i="95"/>
  <c r="M89" i="95" s="1"/>
  <c r="J99" i="95"/>
  <c r="M88" i="97"/>
  <c r="M89" i="97" s="1"/>
  <c r="F100" i="33"/>
  <c r="G100" i="33" s="1"/>
  <c r="M88" i="57"/>
  <c r="M89" i="57" s="1"/>
  <c r="G100" i="26"/>
  <c r="H100" i="26" s="1"/>
  <c r="E101" i="26"/>
  <c r="F101" i="26" s="1"/>
  <c r="G101" i="26" s="1"/>
  <c r="I101" i="26" s="1"/>
  <c r="J109" i="71"/>
  <c r="B111" i="71"/>
  <c r="B110" i="18"/>
  <c r="K95" i="85"/>
  <c r="M88" i="71"/>
  <c r="M89" i="71" s="1"/>
  <c r="M88" i="18"/>
  <c r="M89" i="18" s="1"/>
  <c r="M88" i="93"/>
  <c r="M89" i="93" s="1"/>
  <c r="J99" i="93"/>
  <c r="B25" i="67"/>
  <c r="F25" i="67"/>
  <c r="B26" i="46"/>
  <c r="I30" i="27"/>
  <c r="B30" i="24"/>
  <c r="D23" i="86"/>
  <c r="E23" i="86"/>
  <c r="D23" i="80"/>
  <c r="E23" i="80"/>
  <c r="H23" i="82"/>
  <c r="N6" i="82" s="1"/>
  <c r="G23" i="82"/>
  <c r="N5" i="82" s="1"/>
  <c r="E24" i="82"/>
  <c r="D24" i="82"/>
  <c r="B20" i="93"/>
  <c r="O99" i="26"/>
  <c r="F31" i="23"/>
  <c r="B31" i="23"/>
  <c r="B28" i="42"/>
  <c r="D25" i="65"/>
  <c r="E25" i="65"/>
  <c r="E28" i="55"/>
  <c r="D28" i="55"/>
  <c r="G20" i="33"/>
  <c r="I20" i="33" s="1"/>
  <c r="H27" i="58"/>
  <c r="E28" i="58"/>
  <c r="D28" i="58"/>
  <c r="B25" i="66"/>
  <c r="F25" i="66"/>
  <c r="H25" i="66" s="1"/>
  <c r="N6" i="66" s="1"/>
  <c r="G27" i="55"/>
  <c r="B22" i="84"/>
  <c r="D24" i="75"/>
  <c r="E24" i="75"/>
  <c r="F22" i="91"/>
  <c r="G22" i="91" s="1"/>
  <c r="N5" i="91" s="1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I24" i="35"/>
  <c r="B26" i="57"/>
  <c r="B31" i="70"/>
  <c r="B28" i="43"/>
  <c r="D26" i="64"/>
  <c r="E26" i="64"/>
  <c r="D28" i="45"/>
  <c r="E28" i="45"/>
  <c r="B21" i="92"/>
  <c r="B20" i="26"/>
  <c r="F20" i="26"/>
  <c r="H20" i="26" s="1"/>
  <c r="E32" i="31"/>
  <c r="D32" i="31"/>
  <c r="E33" i="28"/>
  <c r="D33" i="28"/>
  <c r="B29" i="19"/>
  <c r="B23" i="79"/>
  <c r="B29" i="21"/>
  <c r="B28" i="73"/>
  <c r="B21" i="89"/>
  <c r="B30" i="32"/>
  <c r="B26" i="54"/>
  <c r="B23" i="78"/>
  <c r="B23" i="77"/>
  <c r="B25" i="63"/>
  <c r="B24" i="68"/>
  <c r="D32" i="69"/>
  <c r="E32" i="69"/>
  <c r="D31" i="71"/>
  <c r="E31" i="71"/>
  <c r="C38" i="17"/>
  <c r="B29" i="17"/>
  <c r="I25" i="56"/>
  <c r="H22" i="88"/>
  <c r="N6" i="88" s="1"/>
  <c r="N7" i="88" s="1"/>
  <c r="B31" i="29"/>
  <c r="E31" i="34"/>
  <c r="D31" i="34"/>
  <c r="I24" i="60"/>
  <c r="D21" i="33"/>
  <c r="E21" i="33" s="1"/>
  <c r="F21" i="33" s="1"/>
  <c r="F29" i="41"/>
  <c r="H29" i="41" s="1"/>
  <c r="N6" i="41" s="1"/>
  <c r="B29" i="41"/>
  <c r="B29" i="3"/>
  <c r="G31" i="31"/>
  <c r="I24" i="63"/>
  <c r="I30" i="30"/>
  <c r="J99" i="94"/>
  <c r="N88" i="56"/>
  <c r="B111" i="23"/>
  <c r="E108" i="56"/>
  <c r="B101" i="93"/>
  <c r="J108" i="18"/>
  <c r="J104" i="59"/>
  <c r="I24" i="59"/>
  <c r="I29" i="18"/>
  <c r="E26" i="35"/>
  <c r="F26" i="35" s="1"/>
  <c r="H25" i="35"/>
  <c r="B26" i="35"/>
  <c r="G25" i="35"/>
  <c r="E22" i="87"/>
  <c r="D22" i="87"/>
  <c r="D21" i="13"/>
  <c r="E21" i="13" s="1"/>
  <c r="G20" i="13"/>
  <c r="H20" i="13"/>
  <c r="I24" i="62"/>
  <c r="B30" i="18"/>
  <c r="F30" i="18"/>
  <c r="H30" i="18" s="1"/>
  <c r="N6" i="18" s="1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05" i="34"/>
  <c r="G104" i="34"/>
  <c r="B111" i="69"/>
  <c r="M88" i="59"/>
  <c r="M89" i="59" s="1"/>
  <c r="N88" i="59"/>
  <c r="B106" i="59"/>
  <c r="N88" i="23"/>
  <c r="M88" i="23"/>
  <c r="M89" i="23" s="1"/>
  <c r="F62" i="2"/>
  <c r="F65" i="2" s="1"/>
  <c r="F67" i="2" s="1"/>
  <c r="F69" i="2" s="1"/>
  <c r="B107" i="57"/>
  <c r="J108" i="21"/>
  <c r="G100" i="13"/>
  <c r="D101" i="13"/>
  <c r="E101" i="13" s="1"/>
  <c r="B101" i="96"/>
  <c r="J99" i="13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I20" i="36"/>
  <c r="E80" i="36"/>
  <c r="I87" i="36"/>
  <c r="I63" i="36"/>
  <c r="I51" i="36"/>
  <c r="F82" i="36"/>
  <c r="E83" i="36"/>
  <c r="I25" i="36"/>
  <c r="E82" i="36"/>
  <c r="F80" i="36"/>
  <c r="I49" i="36"/>
  <c r="I90" i="36"/>
  <c r="I85" i="36"/>
  <c r="E74" i="36"/>
  <c r="I89" i="36"/>
  <c r="I27" i="58" l="1"/>
  <c r="N6" i="58"/>
  <c r="N7" i="58" s="1"/>
  <c r="N7" i="82"/>
  <c r="I31" i="31"/>
  <c r="N5" i="31"/>
  <c r="D23" i="88"/>
  <c r="B23" i="88" s="1"/>
  <c r="I27" i="55"/>
  <c r="N5" i="55"/>
  <c r="F23" i="90"/>
  <c r="G23" i="90" s="1"/>
  <c r="E23" i="88"/>
  <c r="B101" i="98"/>
  <c r="I22" i="88"/>
  <c r="J99" i="26"/>
  <c r="P99" i="26"/>
  <c r="G82" i="36"/>
  <c r="H99" i="25"/>
  <c r="J99" i="25" s="1"/>
  <c r="D101" i="33"/>
  <c r="E101" i="33" s="1"/>
  <c r="F101" i="33" s="1"/>
  <c r="I22" i="90"/>
  <c r="F80" i="1"/>
  <c r="F82" i="1" s="1"/>
  <c r="D21" i="97"/>
  <c r="G20" i="97"/>
  <c r="N5" i="97" s="1"/>
  <c r="H20" i="97"/>
  <c r="N6" i="97" s="1"/>
  <c r="D21" i="98"/>
  <c r="E21" i="98"/>
  <c r="D21" i="99"/>
  <c r="E21" i="99"/>
  <c r="H20" i="99"/>
  <c r="N6" i="99" s="1"/>
  <c r="H20" i="98"/>
  <c r="N6" i="98" s="1"/>
  <c r="G20" i="99"/>
  <c r="N5" i="99" s="1"/>
  <c r="G20" i="98"/>
  <c r="N5" i="98" s="1"/>
  <c r="H20" i="25"/>
  <c r="G20" i="25"/>
  <c r="D21" i="25"/>
  <c r="I30" i="71"/>
  <c r="I21" i="87"/>
  <c r="I30" i="34"/>
  <c r="I24" i="65"/>
  <c r="I32" i="28"/>
  <c r="G100" i="25"/>
  <c r="I100" i="25" s="1"/>
  <c r="B101" i="25"/>
  <c r="F101" i="99"/>
  <c r="B101" i="99"/>
  <c r="I20" i="94"/>
  <c r="G80" i="36"/>
  <c r="I23" i="75"/>
  <c r="O88" i="99"/>
  <c r="O89" i="99" s="1"/>
  <c r="N89" i="99"/>
  <c r="M88" i="96"/>
  <c r="M89" i="96" s="1"/>
  <c r="E109" i="35"/>
  <c r="F109" i="35" s="1"/>
  <c r="B110" i="35" s="1"/>
  <c r="F101" i="25"/>
  <c r="G101" i="25" s="1"/>
  <c r="H101" i="25" s="1"/>
  <c r="G108" i="35"/>
  <c r="H108" i="35" s="1"/>
  <c r="N88" i="18"/>
  <c r="O88" i="18" s="1"/>
  <c r="O89" i="18" s="1"/>
  <c r="I100" i="26"/>
  <c r="J100" i="26" s="1"/>
  <c r="N88" i="57"/>
  <c r="N89" i="57" s="1"/>
  <c r="B105" i="65"/>
  <c r="N88" i="95"/>
  <c r="D102" i="98"/>
  <c r="G101" i="98"/>
  <c r="E102" i="98"/>
  <c r="N88" i="98"/>
  <c r="J100" i="98"/>
  <c r="D102" i="97"/>
  <c r="G101" i="97"/>
  <c r="E102" i="97"/>
  <c r="O88" i="23"/>
  <c r="O89" i="23" s="1"/>
  <c r="H101" i="26"/>
  <c r="J101" i="26" s="1"/>
  <c r="N89" i="23"/>
  <c r="B103" i="81"/>
  <c r="N88" i="97"/>
  <c r="J100" i="97"/>
  <c r="J106" i="56"/>
  <c r="M88" i="56"/>
  <c r="N88" i="93"/>
  <c r="D102" i="95"/>
  <c r="D102" i="26"/>
  <c r="D112" i="71"/>
  <c r="M88" i="91"/>
  <c r="M89" i="91" s="1"/>
  <c r="D108" i="56"/>
  <c r="B108" i="56" s="1"/>
  <c r="N89" i="56"/>
  <c r="E112" i="23"/>
  <c r="N88" i="41"/>
  <c r="I22" i="86"/>
  <c r="H25" i="67"/>
  <c r="N6" i="67" s="1"/>
  <c r="D26" i="67"/>
  <c r="E26" i="67"/>
  <c r="G25" i="67"/>
  <c r="N5" i="67" s="1"/>
  <c r="D27" i="46"/>
  <c r="E27" i="46"/>
  <c r="D31" i="24"/>
  <c r="E31" i="24"/>
  <c r="I22" i="80"/>
  <c r="F24" i="82"/>
  <c r="G24" i="82" s="1"/>
  <c r="B24" i="82"/>
  <c r="H23" i="90"/>
  <c r="I23" i="90" s="1"/>
  <c r="F23" i="80"/>
  <c r="H23" i="80" s="1"/>
  <c r="N6" i="80" s="1"/>
  <c r="B23" i="80"/>
  <c r="E21" i="93"/>
  <c r="D21" i="93"/>
  <c r="F23" i="86"/>
  <c r="B23" i="86"/>
  <c r="I23" i="82"/>
  <c r="G20" i="26"/>
  <c r="I20" i="26" s="1"/>
  <c r="D23" i="91"/>
  <c r="E23" i="91"/>
  <c r="E23" i="84"/>
  <c r="D23" i="84"/>
  <c r="E26" i="66"/>
  <c r="D26" i="66"/>
  <c r="B28" i="58"/>
  <c r="F28" i="58"/>
  <c r="F24" i="75"/>
  <c r="H24" i="75" s="1"/>
  <c r="N6" i="75" s="1"/>
  <c r="B24" i="75"/>
  <c r="F25" i="65"/>
  <c r="G25" i="65" s="1"/>
  <c r="N5" i="65" s="1"/>
  <c r="B25" i="65"/>
  <c r="D27" i="53"/>
  <c r="E27" i="53"/>
  <c r="H22" i="91"/>
  <c r="G25" i="66"/>
  <c r="F28" i="55"/>
  <c r="G28" i="55" s="1"/>
  <c r="B28" i="55"/>
  <c r="D29" i="42"/>
  <c r="E29" i="42"/>
  <c r="G31" i="23"/>
  <c r="N5" i="23" s="1"/>
  <c r="D32" i="23"/>
  <c r="E32" i="23"/>
  <c r="H31" i="23"/>
  <c r="N6" i="23" s="1"/>
  <c r="D24" i="90"/>
  <c r="E24" i="90"/>
  <c r="D27" i="72"/>
  <c r="E27" i="72"/>
  <c r="D30" i="22"/>
  <c r="E30" i="22"/>
  <c r="D24" i="76"/>
  <c r="E24" i="76"/>
  <c r="D21" i="95"/>
  <c r="E21" i="95"/>
  <c r="D26" i="61"/>
  <c r="E26" i="61"/>
  <c r="D23" i="85"/>
  <c r="E23" i="85"/>
  <c r="E32" i="27"/>
  <c r="D32" i="27"/>
  <c r="E23" i="81"/>
  <c r="D23" i="81"/>
  <c r="D21" i="96"/>
  <c r="E21" i="96"/>
  <c r="I23" i="79"/>
  <c r="E29" i="44"/>
  <c r="D29" i="44"/>
  <c r="D29" i="39"/>
  <c r="E29" i="39"/>
  <c r="I25" i="64"/>
  <c r="I25" i="35"/>
  <c r="B31" i="34"/>
  <c r="F31" i="34"/>
  <c r="H31" i="34" s="1"/>
  <c r="N6" i="34" s="1"/>
  <c r="B31" i="30"/>
  <c r="B22" i="83"/>
  <c r="I31" i="69"/>
  <c r="D30" i="3"/>
  <c r="E30" i="3" s="1"/>
  <c r="G29" i="41"/>
  <c r="E30" i="41"/>
  <c r="D30" i="41"/>
  <c r="E26" i="63"/>
  <c r="D26" i="63"/>
  <c r="D24" i="77"/>
  <c r="E24" i="77"/>
  <c r="D22" i="89"/>
  <c r="E22" i="89"/>
  <c r="F32" i="31"/>
  <c r="H32" i="31" s="1"/>
  <c r="B32" i="31"/>
  <c r="E32" i="70"/>
  <c r="D32" i="70"/>
  <c r="B31" i="71"/>
  <c r="F31" i="71"/>
  <c r="G31" i="71" s="1"/>
  <c r="N5" i="71" s="1"/>
  <c r="B25" i="60"/>
  <c r="D29" i="43"/>
  <c r="E29" i="43"/>
  <c r="D22" i="33"/>
  <c r="I29" i="17"/>
  <c r="E30" i="17"/>
  <c r="D30" i="17"/>
  <c r="E24" i="78"/>
  <c r="D24" i="78"/>
  <c r="E27" i="54"/>
  <c r="D27" i="54"/>
  <c r="E31" i="32"/>
  <c r="D31" i="32"/>
  <c r="D30" i="21"/>
  <c r="E30" i="21"/>
  <c r="B28" i="45"/>
  <c r="F28" i="45"/>
  <c r="G28" i="45" s="1"/>
  <c r="N5" i="45" s="1"/>
  <c r="F23" i="88"/>
  <c r="G23" i="88" s="1"/>
  <c r="B28" i="74"/>
  <c r="B26" i="56"/>
  <c r="B33" i="28"/>
  <c r="F33" i="28"/>
  <c r="B26" i="64"/>
  <c r="D27" i="57"/>
  <c r="E27" i="57"/>
  <c r="B21" i="33"/>
  <c r="H21" i="33"/>
  <c r="G21" i="33"/>
  <c r="D32" i="29"/>
  <c r="E32" i="29"/>
  <c r="B32" i="69"/>
  <c r="F32" i="69"/>
  <c r="G32" i="69" s="1"/>
  <c r="N5" i="69" s="1"/>
  <c r="E25" i="68"/>
  <c r="D25" i="68"/>
  <c r="E29" i="73"/>
  <c r="D29" i="73"/>
  <c r="D24" i="79"/>
  <c r="E24" i="79"/>
  <c r="D30" i="19"/>
  <c r="E30" i="19"/>
  <c r="D21" i="26"/>
  <c r="E21" i="26" s="1"/>
  <c r="F21" i="26" s="1"/>
  <c r="E22" i="92"/>
  <c r="D22" i="92"/>
  <c r="I27" i="45"/>
  <c r="F26" i="64"/>
  <c r="M88" i="94"/>
  <c r="M89" i="94" s="1"/>
  <c r="N88" i="94"/>
  <c r="B101" i="94"/>
  <c r="B109" i="41"/>
  <c r="M88" i="45"/>
  <c r="M89" i="45" s="1"/>
  <c r="M88" i="22"/>
  <c r="M89" i="22" s="1"/>
  <c r="J105" i="59"/>
  <c r="D102" i="93"/>
  <c r="N88" i="73"/>
  <c r="J107" i="35"/>
  <c r="B109" i="73"/>
  <c r="O88" i="59"/>
  <c r="O89" i="59" s="1"/>
  <c r="N89" i="59"/>
  <c r="E31" i="18"/>
  <c r="D31" i="18"/>
  <c r="B21" i="13"/>
  <c r="F21" i="13"/>
  <c r="H21" i="13" s="1"/>
  <c r="B25" i="62"/>
  <c r="B27" i="35"/>
  <c r="H26" i="35"/>
  <c r="E27" i="35"/>
  <c r="F27" i="35" s="1"/>
  <c r="G26" i="35"/>
  <c r="B29" i="20"/>
  <c r="J110" i="23"/>
  <c r="I20" i="13"/>
  <c r="D26" i="59"/>
  <c r="E26" i="59"/>
  <c r="G30" i="18"/>
  <c r="F22" i="87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M88" i="65"/>
  <c r="M89" i="65" s="1"/>
  <c r="N88" i="65"/>
  <c r="J100" i="92"/>
  <c r="J108" i="22"/>
  <c r="B102" i="89"/>
  <c r="J110" i="69"/>
  <c r="J107" i="41"/>
  <c r="J107" i="73"/>
  <c r="J109" i="32"/>
  <c r="J105" i="53"/>
  <c r="J104" i="64"/>
  <c r="J104" i="60"/>
  <c r="J104" i="62"/>
  <c r="N88" i="81"/>
  <c r="M88" i="81"/>
  <c r="M89" i="81" s="1"/>
  <c r="J100" i="88"/>
  <c r="I104" i="34"/>
  <c r="H104" i="34"/>
  <c r="L104" i="34" s="1"/>
  <c r="M104" i="34" s="1"/>
  <c r="J110" i="70"/>
  <c r="J104" i="63"/>
  <c r="B106" i="62"/>
  <c r="N88" i="89"/>
  <c r="N89" i="89" s="1"/>
  <c r="M88" i="89"/>
  <c r="M89" i="89" s="1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D107" i="59"/>
  <c r="E107" i="59"/>
  <c r="F70" i="2"/>
  <c r="F71" i="2" s="1"/>
  <c r="F56" i="2" s="1"/>
  <c r="F57" i="2" s="1"/>
  <c r="D108" i="57"/>
  <c r="E108" i="57"/>
  <c r="D102" i="96"/>
  <c r="E102" i="96" s="1"/>
  <c r="N88" i="80"/>
  <c r="N89" i="80" s="1"/>
  <c r="M88" i="80"/>
  <c r="M89" i="80" s="1"/>
  <c r="B109" i="42"/>
  <c r="N88" i="76"/>
  <c r="N89" i="76" s="1"/>
  <c r="M88" i="76"/>
  <c r="M89" i="76" s="1"/>
  <c r="B111" i="24"/>
  <c r="M88" i="54"/>
  <c r="M89" i="54" s="1"/>
  <c r="N88" i="54"/>
  <c r="B110" i="21"/>
  <c r="M88" i="24"/>
  <c r="M89" i="24" s="1"/>
  <c r="N88" i="24"/>
  <c r="B107" i="54"/>
  <c r="B104" i="75"/>
  <c r="H100" i="33"/>
  <c r="I100" i="33"/>
  <c r="M88" i="83"/>
  <c r="M89" i="83" s="1"/>
  <c r="N88" i="83"/>
  <c r="N89" i="83" s="1"/>
  <c r="M88" i="55"/>
  <c r="M89" i="55" s="1"/>
  <c r="N88" i="55"/>
  <c r="N88" i="75"/>
  <c r="N89" i="75" s="1"/>
  <c r="M88" i="75"/>
  <c r="M89" i="75" s="1"/>
  <c r="I100" i="13"/>
  <c r="H100" i="13"/>
  <c r="M88" i="42"/>
  <c r="M89" i="42" s="1"/>
  <c r="N88" i="42"/>
  <c r="B107" i="55"/>
  <c r="J108" i="3"/>
  <c r="B104" i="77"/>
  <c r="J111" i="28"/>
  <c r="M88" i="17"/>
  <c r="N88" i="17"/>
  <c r="J103" i="67"/>
  <c r="J100" i="96"/>
  <c r="J107" i="44"/>
  <c r="B103" i="80"/>
  <c r="B104" i="76"/>
  <c r="N88" i="77"/>
  <c r="M88" i="77"/>
  <c r="M89" i="77" s="1"/>
  <c r="J100" i="87"/>
  <c r="M88" i="21"/>
  <c r="M89" i="21" s="1"/>
  <c r="N88" i="21"/>
  <c r="N89" i="21" s="1"/>
  <c r="B110" i="17"/>
  <c r="J101" i="82"/>
  <c r="F101" i="13"/>
  <c r="B101" i="13"/>
  <c r="B103" i="83"/>
  <c r="I40" i="36"/>
  <c r="I75" i="36"/>
  <c r="I86" i="36"/>
  <c r="I69" i="36"/>
  <c r="I47" i="36"/>
  <c r="F50" i="36"/>
  <c r="I88" i="36"/>
  <c r="I72" i="36"/>
  <c r="I67" i="36"/>
  <c r="I24" i="36"/>
  <c r="E43" i="36"/>
  <c r="I73" i="36"/>
  <c r="F74" i="36"/>
  <c r="I43" i="36"/>
  <c r="E89" i="36"/>
  <c r="E47" i="36"/>
  <c r="I26" i="36"/>
  <c r="E33" i="36"/>
  <c r="I68" i="36"/>
  <c r="E63" i="36"/>
  <c r="I83" i="36"/>
  <c r="E61" i="36"/>
  <c r="E25" i="36"/>
  <c r="E59" i="36"/>
  <c r="E91" i="36"/>
  <c r="E90" i="36"/>
  <c r="E57" i="36"/>
  <c r="I23" i="36"/>
  <c r="I57" i="36"/>
  <c r="I46" i="36"/>
  <c r="I81" i="36"/>
  <c r="N7" i="23" l="1"/>
  <c r="N7" i="67"/>
  <c r="G50" i="36"/>
  <c r="G74" i="36"/>
  <c r="I30" i="18"/>
  <c r="N5" i="18"/>
  <c r="I22" i="91"/>
  <c r="N6" i="91"/>
  <c r="N7" i="91" s="1"/>
  <c r="N7" i="98"/>
  <c r="N7" i="55"/>
  <c r="N7" i="31"/>
  <c r="I29" i="41"/>
  <c r="N5" i="41"/>
  <c r="N7" i="99"/>
  <c r="N7" i="97"/>
  <c r="I25" i="66"/>
  <c r="N5" i="66"/>
  <c r="O88" i="96"/>
  <c r="O89" i="96" s="1"/>
  <c r="B101" i="33"/>
  <c r="E22" i="94"/>
  <c r="F22" i="94" s="1"/>
  <c r="G22" i="94" s="1"/>
  <c r="N5" i="94" s="1"/>
  <c r="D22" i="94"/>
  <c r="H100" i="25"/>
  <c r="J100" i="25" s="1"/>
  <c r="I29" i="22"/>
  <c r="N89" i="18"/>
  <c r="I101" i="25"/>
  <c r="J101" i="25" s="1"/>
  <c r="F108" i="56"/>
  <c r="G108" i="56" s="1"/>
  <c r="I20" i="25"/>
  <c r="I20" i="98"/>
  <c r="I26" i="46"/>
  <c r="I20" i="99"/>
  <c r="F21" i="98"/>
  <c r="G21" i="98" s="1"/>
  <c r="B21" i="98"/>
  <c r="E21" i="97"/>
  <c r="F21" i="97" s="1"/>
  <c r="D22" i="97" s="1"/>
  <c r="B21" i="97"/>
  <c r="I20" i="97"/>
  <c r="E21" i="25"/>
  <c r="F21" i="25" s="1"/>
  <c r="B21" i="25"/>
  <c r="F21" i="99"/>
  <c r="H21" i="99" s="1"/>
  <c r="B21" i="99"/>
  <c r="I28" i="44"/>
  <c r="I24" i="68"/>
  <c r="I23" i="77"/>
  <c r="I29" i="21"/>
  <c r="I21" i="89"/>
  <c r="I23" i="76"/>
  <c r="I28" i="39"/>
  <c r="I25" i="59"/>
  <c r="I30" i="24"/>
  <c r="I26" i="53"/>
  <c r="I29" i="19"/>
  <c r="I30" i="32"/>
  <c r="I25" i="61"/>
  <c r="I26" i="57"/>
  <c r="I26" i="54"/>
  <c r="I31" i="70"/>
  <c r="I23" i="78"/>
  <c r="I31" i="29"/>
  <c r="I28" i="42"/>
  <c r="G109" i="35"/>
  <c r="E102" i="99"/>
  <c r="G101" i="99"/>
  <c r="D102" i="99"/>
  <c r="E110" i="35"/>
  <c r="F110" i="35" s="1"/>
  <c r="I20" i="96"/>
  <c r="I20" i="95"/>
  <c r="I21" i="94"/>
  <c r="I20" i="93"/>
  <c r="I21" i="92"/>
  <c r="I22" i="85"/>
  <c r="I22" i="81"/>
  <c r="D102" i="25"/>
  <c r="E102" i="25" s="1"/>
  <c r="I108" i="35"/>
  <c r="J108" i="35" s="1"/>
  <c r="J100" i="93"/>
  <c r="E112" i="71"/>
  <c r="F112" i="71" s="1"/>
  <c r="J106" i="57"/>
  <c r="O88" i="57"/>
  <c r="O89" i="57" s="1"/>
  <c r="D106" i="65"/>
  <c r="B106" i="65" s="1"/>
  <c r="J100" i="95"/>
  <c r="D111" i="18"/>
  <c r="B111" i="18" s="1"/>
  <c r="N88" i="91"/>
  <c r="O88" i="91" s="1"/>
  <c r="O89" i="91" s="1"/>
  <c r="H28" i="55"/>
  <c r="I28" i="55" s="1"/>
  <c r="O88" i="54"/>
  <c r="O89" i="54" s="1"/>
  <c r="D112" i="23"/>
  <c r="B112" i="23" s="1"/>
  <c r="O88" i="83"/>
  <c r="O89" i="83" s="1"/>
  <c r="N89" i="54"/>
  <c r="O88" i="80"/>
  <c r="O89" i="80" s="1"/>
  <c r="E111" i="18"/>
  <c r="O88" i="89"/>
  <c r="O89" i="89" s="1"/>
  <c r="O88" i="42"/>
  <c r="O89" i="42" s="1"/>
  <c r="O88" i="24"/>
  <c r="O89" i="24" s="1"/>
  <c r="O88" i="17"/>
  <c r="O88" i="98"/>
  <c r="O89" i="98" s="1"/>
  <c r="N89" i="98"/>
  <c r="I101" i="97"/>
  <c r="H101" i="97"/>
  <c r="N89" i="42"/>
  <c r="N89" i="24"/>
  <c r="O88" i="97"/>
  <c r="O89" i="97" s="1"/>
  <c r="N89" i="97"/>
  <c r="B102" i="97"/>
  <c r="F102" i="97"/>
  <c r="H101" i="98"/>
  <c r="I101" i="98"/>
  <c r="B102" i="98"/>
  <c r="F102" i="98"/>
  <c r="N89" i="55"/>
  <c r="O88" i="55"/>
  <c r="O89" i="55" s="1"/>
  <c r="N88" i="71"/>
  <c r="J110" i="71"/>
  <c r="E102" i="26"/>
  <c r="F102" i="26" s="1"/>
  <c r="G102" i="26" s="1"/>
  <c r="B102" i="26"/>
  <c r="O88" i="95"/>
  <c r="O89" i="95" s="1"/>
  <c r="N89" i="95"/>
  <c r="O88" i="77"/>
  <c r="O89" i="77" s="1"/>
  <c r="N89" i="77"/>
  <c r="O88" i="21"/>
  <c r="O89" i="21" s="1"/>
  <c r="O88" i="76"/>
  <c r="O89" i="76" s="1"/>
  <c r="M89" i="56"/>
  <c r="O88" i="56"/>
  <c r="O89" i="56" s="1"/>
  <c r="N89" i="94"/>
  <c r="O88" i="94"/>
  <c r="O89" i="94" s="1"/>
  <c r="E102" i="95"/>
  <c r="F102" i="95" s="1"/>
  <c r="B102" i="95"/>
  <c r="J107" i="56"/>
  <c r="O88" i="75"/>
  <c r="O89" i="75" s="1"/>
  <c r="O88" i="93"/>
  <c r="O89" i="93" s="1"/>
  <c r="N89" i="93"/>
  <c r="M88" i="73"/>
  <c r="M89" i="73" s="1"/>
  <c r="M88" i="41"/>
  <c r="M89" i="41" s="1"/>
  <c r="E110" i="41"/>
  <c r="N88" i="45"/>
  <c r="N89" i="45" s="1"/>
  <c r="B26" i="67"/>
  <c r="F26" i="67"/>
  <c r="G26" i="67" s="1"/>
  <c r="I25" i="67"/>
  <c r="I25" i="63"/>
  <c r="F27" i="46"/>
  <c r="G27" i="46" s="1"/>
  <c r="N5" i="46" s="1"/>
  <c r="B27" i="46"/>
  <c r="F31" i="24"/>
  <c r="H31" i="24" s="1"/>
  <c r="N6" i="24" s="1"/>
  <c r="B31" i="24"/>
  <c r="I31" i="27"/>
  <c r="D24" i="86"/>
  <c r="E24" i="86"/>
  <c r="B22" i="94"/>
  <c r="H23" i="86"/>
  <c r="N6" i="86" s="1"/>
  <c r="B21" i="93"/>
  <c r="F21" i="93"/>
  <c r="H21" i="93" s="1"/>
  <c r="N6" i="93" s="1"/>
  <c r="D24" i="80"/>
  <c r="E24" i="80"/>
  <c r="J100" i="94"/>
  <c r="G23" i="86"/>
  <c r="N5" i="86" s="1"/>
  <c r="G23" i="80"/>
  <c r="E25" i="82"/>
  <c r="D25" i="82"/>
  <c r="H24" i="82"/>
  <c r="I24" i="82" s="1"/>
  <c r="B32" i="23"/>
  <c r="F32" i="23"/>
  <c r="H32" i="23" s="1"/>
  <c r="D29" i="55"/>
  <c r="E29" i="55"/>
  <c r="E29" i="58"/>
  <c r="H28" i="58"/>
  <c r="D29" i="58"/>
  <c r="D26" i="65"/>
  <c r="E26" i="65"/>
  <c r="F23" i="91"/>
  <c r="H23" i="91" s="1"/>
  <c r="B23" i="91"/>
  <c r="B24" i="90"/>
  <c r="F24" i="90"/>
  <c r="G24" i="90" s="1"/>
  <c r="B27" i="53"/>
  <c r="F27" i="53"/>
  <c r="G27" i="53" s="1"/>
  <c r="N5" i="53" s="1"/>
  <c r="H25" i="65"/>
  <c r="B26" i="66"/>
  <c r="F26" i="66"/>
  <c r="G26" i="66" s="1"/>
  <c r="I22" i="84"/>
  <c r="F29" i="42"/>
  <c r="B29" i="42"/>
  <c r="B23" i="84"/>
  <c r="F23" i="84"/>
  <c r="G23" i="84" s="1"/>
  <c r="N5" i="84" s="1"/>
  <c r="I26" i="72"/>
  <c r="I31" i="23"/>
  <c r="G28" i="58"/>
  <c r="G24" i="75"/>
  <c r="E25" i="75"/>
  <c r="D25" i="75"/>
  <c r="F25" i="68"/>
  <c r="H25" i="68" s="1"/>
  <c r="N6" i="68" s="1"/>
  <c r="G31" i="34"/>
  <c r="B21" i="96"/>
  <c r="F21" i="96"/>
  <c r="G21" i="96" s="1"/>
  <c r="N5" i="96" s="1"/>
  <c r="F21" i="95"/>
  <c r="H21" i="95" s="1"/>
  <c r="N6" i="95" s="1"/>
  <c r="B21" i="95"/>
  <c r="B23" i="81"/>
  <c r="F23" i="81"/>
  <c r="G23" i="81" s="1"/>
  <c r="N5" i="81" s="1"/>
  <c r="F26" i="61"/>
  <c r="H26" i="61" s="1"/>
  <c r="N6" i="61" s="1"/>
  <c r="B26" i="61"/>
  <c r="B24" i="76"/>
  <c r="F24" i="76"/>
  <c r="G24" i="76" s="1"/>
  <c r="N5" i="76" s="1"/>
  <c r="B27" i="72"/>
  <c r="F27" i="72"/>
  <c r="H27" i="72" s="1"/>
  <c r="N6" i="72" s="1"/>
  <c r="F29" i="39"/>
  <c r="G29" i="39" s="1"/>
  <c r="N5" i="39" s="1"/>
  <c r="B29" i="39"/>
  <c r="B32" i="27"/>
  <c r="F32" i="27"/>
  <c r="H32" i="27" s="1"/>
  <c r="N6" i="27" s="1"/>
  <c r="B29" i="44"/>
  <c r="F29" i="44"/>
  <c r="H29" i="44" s="1"/>
  <c r="N6" i="44" s="1"/>
  <c r="B23" i="85"/>
  <c r="F23" i="85"/>
  <c r="G23" i="85" s="1"/>
  <c r="N5" i="85" s="1"/>
  <c r="B30" i="22"/>
  <c r="F30" i="22"/>
  <c r="H30" i="22" s="1"/>
  <c r="N6" i="22" s="1"/>
  <c r="I21" i="33"/>
  <c r="F24" i="79"/>
  <c r="G24" i="79" s="1"/>
  <c r="N5" i="79" s="1"/>
  <c r="B24" i="79"/>
  <c r="E34" i="28"/>
  <c r="D34" i="28"/>
  <c r="B30" i="17"/>
  <c r="F30" i="17"/>
  <c r="G30" i="17" s="1"/>
  <c r="C39" i="17"/>
  <c r="B22" i="33"/>
  <c r="D22" i="26"/>
  <c r="E22" i="26" s="1"/>
  <c r="D33" i="69"/>
  <c r="E33" i="69"/>
  <c r="E29" i="45"/>
  <c r="D29" i="45"/>
  <c r="E32" i="71"/>
  <c r="D32" i="71"/>
  <c r="F24" i="77"/>
  <c r="H24" i="77" s="1"/>
  <c r="N6" i="77" s="1"/>
  <c r="B24" i="77"/>
  <c r="E27" i="64"/>
  <c r="D27" i="64"/>
  <c r="D27" i="56"/>
  <c r="E27" i="56"/>
  <c r="G21" i="13"/>
  <c r="I21" i="13" s="1"/>
  <c r="F22" i="92"/>
  <c r="G22" i="92" s="1"/>
  <c r="N5" i="92" s="1"/>
  <c r="B22" i="92"/>
  <c r="B21" i="26"/>
  <c r="G21" i="26"/>
  <c r="H21" i="26"/>
  <c r="B29" i="73"/>
  <c r="F29" i="73"/>
  <c r="H29" i="73" s="1"/>
  <c r="N6" i="73" s="1"/>
  <c r="H32" i="69"/>
  <c r="B32" i="29"/>
  <c r="F32" i="29"/>
  <c r="H32" i="29" s="1"/>
  <c r="N6" i="29" s="1"/>
  <c r="F27" i="57"/>
  <c r="B27" i="57"/>
  <c r="H33" i="28"/>
  <c r="N6" i="28" s="1"/>
  <c r="H23" i="88"/>
  <c r="I23" i="88" s="1"/>
  <c r="E24" i="88"/>
  <c r="D24" i="88"/>
  <c r="B30" i="21"/>
  <c r="F30" i="21"/>
  <c r="G30" i="21" s="1"/>
  <c r="N5" i="21" s="1"/>
  <c r="B31" i="32"/>
  <c r="F31" i="32"/>
  <c r="B24" i="78"/>
  <c r="F24" i="78"/>
  <c r="H24" i="78" s="1"/>
  <c r="N6" i="78" s="1"/>
  <c r="B29" i="43"/>
  <c r="F29" i="43"/>
  <c r="G29" i="43" s="1"/>
  <c r="N5" i="43" s="1"/>
  <c r="D33" i="31"/>
  <c r="E33" i="31"/>
  <c r="B26" i="63"/>
  <c r="F26" i="63"/>
  <c r="F30" i="3"/>
  <c r="H30" i="3" s="1"/>
  <c r="N6" i="3" s="1"/>
  <c r="B30" i="3"/>
  <c r="D23" i="83"/>
  <c r="E23" i="83"/>
  <c r="E32" i="34"/>
  <c r="D32" i="34"/>
  <c r="B30" i="19"/>
  <c r="F30" i="19"/>
  <c r="G26" i="64"/>
  <c r="N5" i="64" s="1"/>
  <c r="F27" i="54"/>
  <c r="G27" i="54" s="1"/>
  <c r="N5" i="54" s="1"/>
  <c r="B27" i="54"/>
  <c r="B32" i="70"/>
  <c r="F32" i="70"/>
  <c r="H32" i="70" s="1"/>
  <c r="N6" i="70" s="1"/>
  <c r="B22" i="89"/>
  <c r="F22" i="89"/>
  <c r="H22" i="89" s="1"/>
  <c r="N6" i="89" s="1"/>
  <c r="D32" i="30"/>
  <c r="E32" i="30"/>
  <c r="I26" i="35"/>
  <c r="I28" i="73"/>
  <c r="B25" i="68"/>
  <c r="H26" i="64"/>
  <c r="N6" i="64" s="1"/>
  <c r="N7" i="64" s="1"/>
  <c r="G33" i="28"/>
  <c r="N5" i="28" s="1"/>
  <c r="E29" i="74"/>
  <c r="D29" i="74"/>
  <c r="H28" i="45"/>
  <c r="E22" i="33"/>
  <c r="F22" i="33" s="1"/>
  <c r="I28" i="43"/>
  <c r="D26" i="60"/>
  <c r="E26" i="60"/>
  <c r="H31" i="71"/>
  <c r="G32" i="31"/>
  <c r="I32" i="31" s="1"/>
  <c r="F30" i="41"/>
  <c r="G30" i="41" s="1"/>
  <c r="B30" i="41"/>
  <c r="B102" i="94"/>
  <c r="B110" i="22"/>
  <c r="J101" i="89"/>
  <c r="J102" i="81"/>
  <c r="E102" i="93"/>
  <c r="F102" i="93" s="1"/>
  <c r="G102" i="93" s="1"/>
  <c r="B102" i="93"/>
  <c r="D107" i="62"/>
  <c r="D23" i="87"/>
  <c r="E23" i="87"/>
  <c r="D30" i="20"/>
  <c r="E30" i="20"/>
  <c r="D26" i="62"/>
  <c r="E26" i="62"/>
  <c r="H22" i="87"/>
  <c r="N6" i="87" s="1"/>
  <c r="F26" i="59"/>
  <c r="G26" i="59" s="1"/>
  <c r="N5" i="59" s="1"/>
  <c r="B26" i="59"/>
  <c r="B31" i="18"/>
  <c r="F31" i="18"/>
  <c r="G31" i="18" s="1"/>
  <c r="E28" i="35"/>
  <c r="F28" i="35" s="1"/>
  <c r="B28" i="35"/>
  <c r="G27" i="35"/>
  <c r="H27" i="35"/>
  <c r="G22" i="87"/>
  <c r="N5" i="87" s="1"/>
  <c r="D22" i="13"/>
  <c r="E22" i="13" s="1"/>
  <c r="N88" i="86"/>
  <c r="N89" i="86" s="1"/>
  <c r="M88" i="86"/>
  <c r="M89" i="86" s="1"/>
  <c r="M88" i="32"/>
  <c r="M89" i="32" s="1"/>
  <c r="N88" i="32"/>
  <c r="N89" i="32" s="1"/>
  <c r="B108" i="74"/>
  <c r="M88" i="31"/>
  <c r="M89" i="31" s="1"/>
  <c r="N88" i="31"/>
  <c r="N89" i="31" s="1"/>
  <c r="N88" i="70"/>
  <c r="N89" i="70" s="1"/>
  <c r="M88" i="70"/>
  <c r="M89" i="70" s="1"/>
  <c r="B102" i="92"/>
  <c r="M88" i="19"/>
  <c r="M89" i="19" s="1"/>
  <c r="N88" i="19"/>
  <c r="N89" i="19" s="1"/>
  <c r="B105" i="68"/>
  <c r="D103" i="91"/>
  <c r="E103" i="91"/>
  <c r="B109" i="43"/>
  <c r="J104" i="34"/>
  <c r="N104" i="34"/>
  <c r="O104" i="34" s="1"/>
  <c r="P104" i="34" s="1"/>
  <c r="B105" i="66"/>
  <c r="N89" i="73"/>
  <c r="M88" i="72"/>
  <c r="M89" i="72" s="1"/>
  <c r="N88" i="72"/>
  <c r="N89" i="72" s="1"/>
  <c r="N88" i="85"/>
  <c r="N89" i="85" s="1"/>
  <c r="M88" i="85"/>
  <c r="M89" i="85" s="1"/>
  <c r="N89" i="81"/>
  <c r="O88" i="81"/>
  <c r="O89" i="81" s="1"/>
  <c r="B106" i="61"/>
  <c r="B111" i="32"/>
  <c r="M88" i="20"/>
  <c r="M89" i="20" s="1"/>
  <c r="N88" i="20"/>
  <c r="M88" i="63"/>
  <c r="M89" i="63" s="1"/>
  <c r="N88" i="63"/>
  <c r="N89" i="63" s="1"/>
  <c r="M88" i="78"/>
  <c r="M89" i="78" s="1"/>
  <c r="N88" i="78"/>
  <c r="M88" i="53"/>
  <c r="M89" i="53" s="1"/>
  <c r="N88" i="53"/>
  <c r="B112" i="70"/>
  <c r="B110" i="19"/>
  <c r="M88" i="62"/>
  <c r="M89" i="62" s="1"/>
  <c r="N88" i="62"/>
  <c r="N89" i="62" s="1"/>
  <c r="M88" i="43"/>
  <c r="M89" i="43" s="1"/>
  <c r="N88" i="43"/>
  <c r="N88" i="27"/>
  <c r="M88" i="27"/>
  <c r="M89" i="27" s="1"/>
  <c r="B102" i="88"/>
  <c r="N88" i="29"/>
  <c r="N89" i="29" s="1"/>
  <c r="M88" i="29"/>
  <c r="M89" i="29" s="1"/>
  <c r="M88" i="46"/>
  <c r="M89" i="46" s="1"/>
  <c r="N88" i="46"/>
  <c r="N89" i="41"/>
  <c r="E103" i="89"/>
  <c r="D103" i="89"/>
  <c r="D109" i="45"/>
  <c r="E109" i="45"/>
  <c r="B106" i="64"/>
  <c r="B112" i="30"/>
  <c r="B102" i="90"/>
  <c r="M88" i="61"/>
  <c r="M89" i="61" s="1"/>
  <c r="N88" i="61"/>
  <c r="B104" i="79"/>
  <c r="B109" i="39"/>
  <c r="M88" i="58"/>
  <c r="M89" i="58" s="1"/>
  <c r="N88" i="58"/>
  <c r="N89" i="58" s="1"/>
  <c r="B110" i="20"/>
  <c r="B104" i="78"/>
  <c r="B111" i="31"/>
  <c r="B102" i="84"/>
  <c r="B106" i="60"/>
  <c r="M88" i="88"/>
  <c r="M89" i="88" s="1"/>
  <c r="N88" i="88"/>
  <c r="N89" i="88" s="1"/>
  <c r="B112" i="69"/>
  <c r="M88" i="66"/>
  <c r="M89" i="66" s="1"/>
  <c r="N88" i="66"/>
  <c r="N89" i="66" s="1"/>
  <c r="B112" i="29"/>
  <c r="B107" i="46"/>
  <c r="M88" i="30"/>
  <c r="M89" i="30" s="1"/>
  <c r="N88" i="30"/>
  <c r="N89" i="30" s="1"/>
  <c r="M88" i="39"/>
  <c r="M89" i="39" s="1"/>
  <c r="N88" i="39"/>
  <c r="N89" i="39" s="1"/>
  <c r="B102" i="86"/>
  <c r="B107" i="58"/>
  <c r="B106" i="63"/>
  <c r="B107" i="53"/>
  <c r="M88" i="84"/>
  <c r="M89" i="84" s="1"/>
  <c r="N88" i="84"/>
  <c r="N89" i="84" s="1"/>
  <c r="N88" i="92"/>
  <c r="N89" i="92" s="1"/>
  <c r="M88" i="92"/>
  <c r="M89" i="92" s="1"/>
  <c r="B110" i="34"/>
  <c r="N88" i="68"/>
  <c r="M88" i="68"/>
  <c r="M89" i="68" s="1"/>
  <c r="M88" i="60"/>
  <c r="M89" i="60" s="1"/>
  <c r="N88" i="60"/>
  <c r="N89" i="60" s="1"/>
  <c r="B112" i="27"/>
  <c r="M88" i="69"/>
  <c r="M89" i="69" s="1"/>
  <c r="N88" i="69"/>
  <c r="N89" i="69" s="1"/>
  <c r="D111" i="22"/>
  <c r="E111" i="22"/>
  <c r="J104" i="65"/>
  <c r="B107" i="72"/>
  <c r="B103" i="85"/>
  <c r="N88" i="64"/>
  <c r="N89" i="64" s="1"/>
  <c r="M88" i="64"/>
  <c r="M89" i="64" s="1"/>
  <c r="N89" i="65"/>
  <c r="O88" i="65"/>
  <c r="O89" i="65" s="1"/>
  <c r="N88" i="90"/>
  <c r="N89" i="90" s="1"/>
  <c r="M88" i="90"/>
  <c r="M89" i="90" s="1"/>
  <c r="F59" i="2"/>
  <c r="F79" i="2" s="1"/>
  <c r="F80" i="2" s="1"/>
  <c r="F82" i="2" s="1"/>
  <c r="F76" i="2"/>
  <c r="F77" i="2" s="1"/>
  <c r="B107" i="59"/>
  <c r="F107" i="59"/>
  <c r="B112" i="71"/>
  <c r="B108" i="57"/>
  <c r="F108" i="57"/>
  <c r="D102" i="33"/>
  <c r="E102" i="33" s="1"/>
  <c r="G101" i="33"/>
  <c r="E104" i="83"/>
  <c r="D104" i="83"/>
  <c r="B102" i="87"/>
  <c r="D108" i="55"/>
  <c r="E108" i="55"/>
  <c r="B105" i="67"/>
  <c r="I109" i="35"/>
  <c r="H109" i="35"/>
  <c r="B103" i="82"/>
  <c r="E105" i="76"/>
  <c r="D105" i="76"/>
  <c r="J109" i="17"/>
  <c r="M88" i="44"/>
  <c r="M89" i="44" s="1"/>
  <c r="N88" i="44"/>
  <c r="N89" i="44" s="1"/>
  <c r="D105" i="75"/>
  <c r="E105" i="75"/>
  <c r="M88" i="67"/>
  <c r="M89" i="67" s="1"/>
  <c r="N88" i="67"/>
  <c r="N89" i="67" s="1"/>
  <c r="J110" i="24"/>
  <c r="G110" i="35"/>
  <c r="E111" i="35"/>
  <c r="F111" i="35" s="1"/>
  <c r="B111" i="35"/>
  <c r="E111" i="21"/>
  <c r="D111" i="21"/>
  <c r="J106" i="54"/>
  <c r="J102" i="80"/>
  <c r="E104" i="80"/>
  <c r="D104" i="80"/>
  <c r="D105" i="77"/>
  <c r="E105" i="77"/>
  <c r="M88" i="3"/>
  <c r="M89" i="3" s="1"/>
  <c r="N88" i="3"/>
  <c r="N89" i="3" s="1"/>
  <c r="J103" i="75"/>
  <c r="D111" i="17"/>
  <c r="E111" i="17"/>
  <c r="M88" i="82"/>
  <c r="M89" i="82" s="1"/>
  <c r="N88" i="82"/>
  <c r="N89" i="82" s="1"/>
  <c r="B109" i="44"/>
  <c r="J106" i="55"/>
  <c r="J100" i="33"/>
  <c r="E108" i="54"/>
  <c r="D108" i="54"/>
  <c r="J103" i="77"/>
  <c r="B113" i="28"/>
  <c r="J103" i="76"/>
  <c r="E110" i="42"/>
  <c r="D110" i="42"/>
  <c r="G101" i="13"/>
  <c r="D102" i="13"/>
  <c r="E102" i="13" s="1"/>
  <c r="J109" i="21"/>
  <c r="N88" i="87"/>
  <c r="N89" i="87" s="1"/>
  <c r="M88" i="87"/>
  <c r="M89" i="87" s="1"/>
  <c r="M88" i="28"/>
  <c r="M89" i="28" s="1"/>
  <c r="N88" i="28"/>
  <c r="N89" i="28" s="1"/>
  <c r="J108" i="42"/>
  <c r="B110" i="3"/>
  <c r="J100" i="13"/>
  <c r="J102" i="83"/>
  <c r="D112" i="24"/>
  <c r="E112" i="24"/>
  <c r="F102" i="96"/>
  <c r="B102" i="96"/>
  <c r="F25" i="36"/>
  <c r="I54" i="36"/>
  <c r="I80" i="36"/>
  <c r="I77" i="36"/>
  <c r="E44" i="36"/>
  <c r="E38" i="36"/>
  <c r="I82" i="36"/>
  <c r="E77" i="36"/>
  <c r="F59" i="36"/>
  <c r="E46" i="36"/>
  <c r="I78" i="36"/>
  <c r="I45" i="36"/>
  <c r="E58" i="36"/>
  <c r="F33" i="36"/>
  <c r="I53" i="36"/>
  <c r="I50" i="36"/>
  <c r="I58" i="36"/>
  <c r="F90" i="36"/>
  <c r="I79" i="36"/>
  <c r="E51" i="36"/>
  <c r="F91" i="36"/>
  <c r="E84" i="36"/>
  <c r="I22" i="36"/>
  <c r="I31" i="36"/>
  <c r="I65" i="36"/>
  <c r="F47" i="36"/>
  <c r="E39" i="36"/>
  <c r="I56" i="36"/>
  <c r="I44" i="36"/>
  <c r="I34" i="36"/>
  <c r="I74" i="36"/>
  <c r="I70" i="36"/>
  <c r="E23" i="36"/>
  <c r="E30" i="36"/>
  <c r="E45" i="36"/>
  <c r="E68" i="36"/>
  <c r="I32" i="36"/>
  <c r="I60" i="36"/>
  <c r="E78" i="36"/>
  <c r="E20" i="36"/>
  <c r="I84" i="36"/>
  <c r="I21" i="36"/>
  <c r="I39" i="36"/>
  <c r="E71" i="36"/>
  <c r="I76" i="36"/>
  <c r="E76" i="36"/>
  <c r="I52" i="36"/>
  <c r="E79" i="36"/>
  <c r="E86" i="36"/>
  <c r="F89" i="36"/>
  <c r="I42" i="36"/>
  <c r="I48" i="36"/>
  <c r="I30" i="36"/>
  <c r="I55" i="36"/>
  <c r="E41" i="36"/>
  <c r="E88" i="36"/>
  <c r="I59" i="36"/>
  <c r="I18" i="36"/>
  <c r="F56" i="36"/>
  <c r="I62" i="36"/>
  <c r="I61" i="36"/>
  <c r="E73" i="36"/>
  <c r="I64" i="36"/>
  <c r="I41" i="36"/>
  <c r="E56" i="36"/>
  <c r="I29" i="36"/>
  <c r="I33" i="36"/>
  <c r="F83" i="36"/>
  <c r="I38" i="36"/>
  <c r="G25" i="36" l="1"/>
  <c r="N7" i="86"/>
  <c r="E26" i="68"/>
  <c r="G59" i="36"/>
  <c r="N7" i="28"/>
  <c r="N7" i="87"/>
  <c r="G83" i="36"/>
  <c r="G90" i="36"/>
  <c r="G89" i="36"/>
  <c r="G33" i="36"/>
  <c r="G56" i="36"/>
  <c r="G91" i="36"/>
  <c r="G47" i="36"/>
  <c r="N7" i="66"/>
  <c r="I31" i="71"/>
  <c r="N6" i="71"/>
  <c r="N7" i="71" s="1"/>
  <c r="I32" i="69"/>
  <c r="N6" i="69"/>
  <c r="N7" i="69" s="1"/>
  <c r="I23" i="80"/>
  <c r="N5" i="80"/>
  <c r="I28" i="45"/>
  <c r="N6" i="45"/>
  <c r="N7" i="45" s="1"/>
  <c r="I25" i="65"/>
  <c r="N6" i="65"/>
  <c r="N7" i="65" s="1"/>
  <c r="N7" i="41"/>
  <c r="I31" i="34"/>
  <c r="N5" i="34"/>
  <c r="I24" i="75"/>
  <c r="N5" i="75"/>
  <c r="N7" i="18"/>
  <c r="D109" i="56"/>
  <c r="E109" i="56"/>
  <c r="H21" i="25"/>
  <c r="D22" i="25"/>
  <c r="G21" i="25"/>
  <c r="H21" i="97"/>
  <c r="D22" i="98"/>
  <c r="E22" i="98"/>
  <c r="E22" i="97"/>
  <c r="F22" i="97" s="1"/>
  <c r="B22" i="97"/>
  <c r="D22" i="99"/>
  <c r="E22" i="99"/>
  <c r="G25" i="68"/>
  <c r="G21" i="99"/>
  <c r="G21" i="97"/>
  <c r="H21" i="98"/>
  <c r="I25" i="60"/>
  <c r="I31" i="30"/>
  <c r="I25" i="62"/>
  <c r="B102" i="99"/>
  <c r="F102" i="99"/>
  <c r="I101" i="99"/>
  <c r="H101" i="99"/>
  <c r="I22" i="83"/>
  <c r="I28" i="74"/>
  <c r="D26" i="68"/>
  <c r="F26" i="68" s="1"/>
  <c r="B102" i="25"/>
  <c r="F102" i="25"/>
  <c r="F112" i="23"/>
  <c r="D113" i="23" s="1"/>
  <c r="N89" i="91"/>
  <c r="E106" i="65"/>
  <c r="F106" i="65" s="1"/>
  <c r="D107" i="65" s="1"/>
  <c r="J101" i="91"/>
  <c r="D104" i="81"/>
  <c r="E104" i="81"/>
  <c r="J107" i="45"/>
  <c r="F111" i="18"/>
  <c r="D112" i="18" s="1"/>
  <c r="J108" i="41"/>
  <c r="D110" i="73"/>
  <c r="B110" i="73" s="1"/>
  <c r="J108" i="73"/>
  <c r="H27" i="46"/>
  <c r="O88" i="32"/>
  <c r="O89" i="32" s="1"/>
  <c r="O88" i="44"/>
  <c r="O89" i="44" s="1"/>
  <c r="O88" i="46"/>
  <c r="O89" i="46" s="1"/>
  <c r="O88" i="43"/>
  <c r="O89" i="43" s="1"/>
  <c r="O88" i="86"/>
  <c r="O89" i="86" s="1"/>
  <c r="O88" i="63"/>
  <c r="O89" i="63" s="1"/>
  <c r="O88" i="61"/>
  <c r="O89" i="61" s="1"/>
  <c r="O88" i="45"/>
  <c r="O89" i="45" s="1"/>
  <c r="N89" i="43"/>
  <c r="O88" i="41"/>
  <c r="O89" i="41" s="1"/>
  <c r="O88" i="31"/>
  <c r="O89" i="31" s="1"/>
  <c r="O88" i="19"/>
  <c r="O89" i="19" s="1"/>
  <c r="O88" i="3"/>
  <c r="O89" i="3" s="1"/>
  <c r="O88" i="67"/>
  <c r="O89" i="67" s="1"/>
  <c r="O88" i="73"/>
  <c r="O89" i="73" s="1"/>
  <c r="O88" i="70"/>
  <c r="O89" i="70" s="1"/>
  <c r="O88" i="72"/>
  <c r="O89" i="72" s="1"/>
  <c r="O88" i="53"/>
  <c r="O89" i="53" s="1"/>
  <c r="O88" i="78"/>
  <c r="O89" i="78" s="1"/>
  <c r="O88" i="20"/>
  <c r="O89" i="20" s="1"/>
  <c r="H102" i="26"/>
  <c r="I102" i="26"/>
  <c r="O88" i="62"/>
  <c r="O89" i="62" s="1"/>
  <c r="E110" i="73"/>
  <c r="O88" i="27"/>
  <c r="O89" i="27" s="1"/>
  <c r="N89" i="20"/>
  <c r="O88" i="84"/>
  <c r="O89" i="84" s="1"/>
  <c r="N89" i="61"/>
  <c r="O88" i="29"/>
  <c r="O89" i="29" s="1"/>
  <c r="J101" i="95"/>
  <c r="J101" i="98"/>
  <c r="O88" i="58"/>
  <c r="O89" i="58" s="1"/>
  <c r="O88" i="82"/>
  <c r="O89" i="82" s="1"/>
  <c r="O88" i="60"/>
  <c r="O89" i="60" s="1"/>
  <c r="O88" i="39"/>
  <c r="O89" i="39" s="1"/>
  <c r="J101" i="97"/>
  <c r="O88" i="87"/>
  <c r="O89" i="87" s="1"/>
  <c r="O88" i="28"/>
  <c r="O89" i="28" s="1"/>
  <c r="N89" i="27"/>
  <c r="D103" i="26"/>
  <c r="D103" i="98"/>
  <c r="G102" i="98"/>
  <c r="E103" i="98"/>
  <c r="D103" i="97"/>
  <c r="E103" i="97" s="1"/>
  <c r="G102" i="97"/>
  <c r="O88" i="90"/>
  <c r="O89" i="90" s="1"/>
  <c r="O88" i="64"/>
  <c r="O89" i="64" s="1"/>
  <c r="O88" i="68"/>
  <c r="O89" i="68" s="1"/>
  <c r="O88" i="69"/>
  <c r="O89" i="69" s="1"/>
  <c r="O88" i="88"/>
  <c r="O89" i="88" s="1"/>
  <c r="G102" i="95"/>
  <c r="D103" i="95"/>
  <c r="O88" i="92"/>
  <c r="O89" i="92" s="1"/>
  <c r="O88" i="85"/>
  <c r="O89" i="85" s="1"/>
  <c r="O88" i="71"/>
  <c r="O89" i="71" s="1"/>
  <c r="N89" i="71"/>
  <c r="N89" i="68"/>
  <c r="N89" i="46"/>
  <c r="N89" i="53"/>
  <c r="N89" i="78"/>
  <c r="O88" i="30"/>
  <c r="O89" i="30" s="1"/>
  <c r="O88" i="66"/>
  <c r="O89" i="66" s="1"/>
  <c r="J109" i="22"/>
  <c r="N88" i="22"/>
  <c r="D110" i="41"/>
  <c r="F110" i="41" s="1"/>
  <c r="H26" i="67"/>
  <c r="I26" i="67" s="1"/>
  <c r="E27" i="67"/>
  <c r="D27" i="67"/>
  <c r="E28" i="46"/>
  <c r="D28" i="46"/>
  <c r="G32" i="29"/>
  <c r="G31" i="24"/>
  <c r="E32" i="24"/>
  <c r="D32" i="24"/>
  <c r="B24" i="80"/>
  <c r="F24" i="80"/>
  <c r="I23" i="86"/>
  <c r="B25" i="82"/>
  <c r="F25" i="82"/>
  <c r="G25" i="82" s="1"/>
  <c r="G21" i="93"/>
  <c r="E22" i="93"/>
  <c r="D22" i="93"/>
  <c r="D23" i="94"/>
  <c r="E23" i="94"/>
  <c r="F24" i="86"/>
  <c r="B24" i="86"/>
  <c r="H22" i="94"/>
  <c r="D33" i="23"/>
  <c r="E33" i="23"/>
  <c r="F25" i="75"/>
  <c r="H25" i="75" s="1"/>
  <c r="B25" i="75"/>
  <c r="G29" i="42"/>
  <c r="N5" i="42" s="1"/>
  <c r="D30" i="42"/>
  <c r="E30" i="42"/>
  <c r="H30" i="17"/>
  <c r="I30" i="17" s="1"/>
  <c r="H24" i="79"/>
  <c r="H26" i="66"/>
  <c r="I26" i="66" s="1"/>
  <c r="E27" i="66"/>
  <c r="D27" i="66"/>
  <c r="F26" i="65"/>
  <c r="G26" i="65" s="1"/>
  <c r="B26" i="65"/>
  <c r="F29" i="58"/>
  <c r="G29" i="58" s="1"/>
  <c r="B29" i="58"/>
  <c r="D28" i="53"/>
  <c r="E28" i="53"/>
  <c r="G23" i="91"/>
  <c r="I23" i="91" s="1"/>
  <c r="D24" i="91"/>
  <c r="E24" i="91"/>
  <c r="H30" i="41"/>
  <c r="I30" i="41" s="1"/>
  <c r="H23" i="84"/>
  <c r="D24" i="84"/>
  <c r="E24" i="84"/>
  <c r="H29" i="42"/>
  <c r="N6" i="42" s="1"/>
  <c r="H27" i="53"/>
  <c r="H24" i="90"/>
  <c r="I24" i="90" s="1"/>
  <c r="D25" i="90"/>
  <c r="E25" i="90"/>
  <c r="I28" i="58"/>
  <c r="B29" i="55"/>
  <c r="F29" i="55"/>
  <c r="H29" i="55" s="1"/>
  <c r="G32" i="23"/>
  <c r="I32" i="23" s="1"/>
  <c r="G29" i="73"/>
  <c r="D28" i="72"/>
  <c r="E28" i="72"/>
  <c r="H23" i="81"/>
  <c r="E24" i="81"/>
  <c r="D24" i="81"/>
  <c r="G30" i="22"/>
  <c r="D31" i="22"/>
  <c r="E31" i="22"/>
  <c r="G29" i="44"/>
  <c r="G32" i="27"/>
  <c r="D33" i="27"/>
  <c r="E33" i="27"/>
  <c r="H29" i="39"/>
  <c r="D30" i="39"/>
  <c r="E30" i="39"/>
  <c r="D22" i="96"/>
  <c r="E22" i="96"/>
  <c r="G27" i="72"/>
  <c r="H24" i="76"/>
  <c r="D25" i="76"/>
  <c r="E25" i="76"/>
  <c r="H21" i="96"/>
  <c r="H23" i="85"/>
  <c r="D24" i="85"/>
  <c r="E24" i="85"/>
  <c r="E30" i="44"/>
  <c r="D30" i="44"/>
  <c r="G26" i="61"/>
  <c r="D27" i="61"/>
  <c r="E27" i="61"/>
  <c r="G21" i="95"/>
  <c r="E22" i="95"/>
  <c r="D22" i="95"/>
  <c r="I26" i="64"/>
  <c r="F32" i="30"/>
  <c r="B32" i="30"/>
  <c r="E31" i="19"/>
  <c r="D31" i="19"/>
  <c r="G26" i="63"/>
  <c r="N5" i="63" s="1"/>
  <c r="E27" i="63"/>
  <c r="D27" i="63"/>
  <c r="E32" i="32"/>
  <c r="D32" i="32"/>
  <c r="D23" i="33"/>
  <c r="E23" i="89"/>
  <c r="D23" i="89"/>
  <c r="D33" i="70"/>
  <c r="E33" i="70"/>
  <c r="E30" i="43"/>
  <c r="D30" i="43"/>
  <c r="G24" i="78"/>
  <c r="D25" i="78"/>
  <c r="E25" i="78"/>
  <c r="I33" i="28"/>
  <c r="E28" i="57"/>
  <c r="D28" i="57"/>
  <c r="B22" i="26"/>
  <c r="F22" i="26"/>
  <c r="G22" i="33"/>
  <c r="B34" i="28"/>
  <c r="F34" i="28"/>
  <c r="H34" i="28" s="1"/>
  <c r="F32" i="34"/>
  <c r="B32" i="34"/>
  <c r="E23" i="92"/>
  <c r="D23" i="92"/>
  <c r="I27" i="35"/>
  <c r="B26" i="60"/>
  <c r="F26" i="60"/>
  <c r="H26" i="60" s="1"/>
  <c r="N6" i="60" s="1"/>
  <c r="G22" i="89"/>
  <c r="H30" i="19"/>
  <c r="N6" i="19" s="1"/>
  <c r="G30" i="3"/>
  <c r="D31" i="3"/>
  <c r="E31" i="3" s="1"/>
  <c r="H31" i="32"/>
  <c r="N6" i="32" s="1"/>
  <c r="F24" i="88"/>
  <c r="H24" i="88" s="1"/>
  <c r="B24" i="88"/>
  <c r="H27" i="57"/>
  <c r="N6" i="57" s="1"/>
  <c r="E33" i="29"/>
  <c r="D33" i="29"/>
  <c r="I21" i="26"/>
  <c r="H22" i="92"/>
  <c r="B27" i="56"/>
  <c r="F27" i="56"/>
  <c r="H22" i="33"/>
  <c r="D31" i="17"/>
  <c r="E31" i="17"/>
  <c r="D25" i="79"/>
  <c r="E25" i="79"/>
  <c r="F27" i="64"/>
  <c r="B27" i="64"/>
  <c r="G24" i="77"/>
  <c r="D25" i="77"/>
  <c r="E25" i="77"/>
  <c r="F33" i="69"/>
  <c r="G33" i="69" s="1"/>
  <c r="B33" i="69"/>
  <c r="D31" i="41"/>
  <c r="E31" i="41"/>
  <c r="F29" i="74"/>
  <c r="B29" i="74"/>
  <c r="G32" i="70"/>
  <c r="H27" i="54"/>
  <c r="E28" i="54"/>
  <c r="D28" i="54"/>
  <c r="G30" i="19"/>
  <c r="N5" i="19" s="1"/>
  <c r="F23" i="83"/>
  <c r="G23" i="83" s="1"/>
  <c r="N5" i="83" s="1"/>
  <c r="B23" i="83"/>
  <c r="H26" i="63"/>
  <c r="N6" i="63" s="1"/>
  <c r="F33" i="31"/>
  <c r="G33" i="31" s="1"/>
  <c r="B33" i="31"/>
  <c r="H29" i="43"/>
  <c r="G31" i="32"/>
  <c r="N5" i="32" s="1"/>
  <c r="H30" i="21"/>
  <c r="E31" i="21"/>
  <c r="D31" i="21"/>
  <c r="G27" i="57"/>
  <c r="N5" i="57" s="1"/>
  <c r="E30" i="73"/>
  <c r="D30" i="73"/>
  <c r="I26" i="56"/>
  <c r="F32" i="71"/>
  <c r="B32" i="71"/>
  <c r="B29" i="45"/>
  <c r="F29" i="45"/>
  <c r="G29" i="45" s="1"/>
  <c r="J101" i="93"/>
  <c r="E107" i="62"/>
  <c r="F107" i="62" s="1"/>
  <c r="D103" i="93"/>
  <c r="E103" i="93" s="1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F23" i="87"/>
  <c r="H23" i="87" s="1"/>
  <c r="J105" i="64"/>
  <c r="D27" i="59"/>
  <c r="E27" i="59"/>
  <c r="J111" i="69"/>
  <c r="J105" i="60"/>
  <c r="J101" i="88"/>
  <c r="J110" i="32"/>
  <c r="H28" i="35"/>
  <c r="E29" i="35"/>
  <c r="F29" i="35" s="1"/>
  <c r="G28" i="35"/>
  <c r="B29" i="35"/>
  <c r="E32" i="18"/>
  <c r="D32" i="18"/>
  <c r="J101" i="90"/>
  <c r="J107" i="74"/>
  <c r="B22" i="13"/>
  <c r="F22" i="13"/>
  <c r="H31" i="18"/>
  <c r="I22" i="87"/>
  <c r="F26" i="62"/>
  <c r="B26" i="62"/>
  <c r="J108" i="39"/>
  <c r="J111" i="30"/>
  <c r="I29" i="20"/>
  <c r="H26" i="59"/>
  <c r="N6" i="59" s="1"/>
  <c r="N7" i="59" s="1"/>
  <c r="F30" i="20"/>
  <c r="B30" i="20"/>
  <c r="D103" i="86"/>
  <c r="E103" i="86"/>
  <c r="E108" i="46"/>
  <c r="D108" i="46"/>
  <c r="D113" i="29"/>
  <c r="E113" i="29"/>
  <c r="D107" i="60"/>
  <c r="E107" i="60"/>
  <c r="E103" i="88"/>
  <c r="D103" i="88"/>
  <c r="E110" i="43"/>
  <c r="D110" i="43"/>
  <c r="B107" i="62"/>
  <c r="D103" i="92"/>
  <c r="E103" i="92"/>
  <c r="E104" i="85"/>
  <c r="D104" i="85"/>
  <c r="J104" i="68"/>
  <c r="E107" i="63"/>
  <c r="D107" i="63"/>
  <c r="E112" i="31"/>
  <c r="D112" i="31"/>
  <c r="J102" i="85"/>
  <c r="E106" i="68"/>
  <c r="D106" i="68"/>
  <c r="J111" i="70"/>
  <c r="E108" i="72"/>
  <c r="D108" i="72"/>
  <c r="J101" i="92"/>
  <c r="D108" i="53"/>
  <c r="E108" i="53"/>
  <c r="D113" i="69"/>
  <c r="E113" i="69"/>
  <c r="J109" i="34"/>
  <c r="E103" i="84"/>
  <c r="D103" i="84"/>
  <c r="D111" i="20"/>
  <c r="E111" i="20"/>
  <c r="D110" i="39"/>
  <c r="E110" i="39"/>
  <c r="E105" i="79"/>
  <c r="D105" i="79"/>
  <c r="E103" i="90"/>
  <c r="D103" i="90"/>
  <c r="E107" i="64"/>
  <c r="D107" i="64"/>
  <c r="F103" i="89"/>
  <c r="B103" i="89"/>
  <c r="E111" i="19"/>
  <c r="D111" i="19"/>
  <c r="J105" i="63"/>
  <c r="D112" i="32"/>
  <c r="E112" i="32"/>
  <c r="D107" i="61"/>
  <c r="E107" i="61"/>
  <c r="E106" i="66"/>
  <c r="D106" i="66"/>
  <c r="F103" i="91"/>
  <c r="B103" i="91"/>
  <c r="B111" i="22"/>
  <c r="F111" i="22"/>
  <c r="D113" i="27"/>
  <c r="E113" i="27"/>
  <c r="E108" i="58"/>
  <c r="D108" i="58"/>
  <c r="D105" i="78"/>
  <c r="E105" i="78"/>
  <c r="J106" i="58"/>
  <c r="E113" i="30"/>
  <c r="D113" i="30"/>
  <c r="B109" i="45"/>
  <c r="F109" i="45"/>
  <c r="J108" i="43"/>
  <c r="E113" i="70"/>
  <c r="D113" i="70"/>
  <c r="J101" i="86"/>
  <c r="J111" i="71"/>
  <c r="J110" i="18"/>
  <c r="J106" i="59"/>
  <c r="G107" i="59"/>
  <c r="D108" i="59"/>
  <c r="E108" i="59"/>
  <c r="J111" i="23"/>
  <c r="I108" i="56"/>
  <c r="H108" i="56"/>
  <c r="E109" i="57"/>
  <c r="G108" i="57"/>
  <c r="D109" i="57"/>
  <c r="D113" i="71"/>
  <c r="G112" i="71"/>
  <c r="E113" i="71"/>
  <c r="B110" i="42"/>
  <c r="F110" i="42"/>
  <c r="I102" i="93"/>
  <c r="H102" i="93"/>
  <c r="F105" i="77"/>
  <c r="B105" i="77"/>
  <c r="J109" i="35"/>
  <c r="F104" i="83"/>
  <c r="B104" i="83"/>
  <c r="J101" i="87"/>
  <c r="D114" i="28"/>
  <c r="E114" i="28"/>
  <c r="B108" i="54"/>
  <c r="F108" i="54"/>
  <c r="F105" i="76"/>
  <c r="B105" i="76"/>
  <c r="D111" i="3"/>
  <c r="E111" i="3"/>
  <c r="B102" i="13"/>
  <c r="F102" i="13"/>
  <c r="J104" i="67"/>
  <c r="D104" i="82"/>
  <c r="E104" i="82"/>
  <c r="D106" i="67"/>
  <c r="E106" i="67"/>
  <c r="G102" i="96"/>
  <c r="D103" i="96"/>
  <c r="E103" i="96" s="1"/>
  <c r="J112" i="28"/>
  <c r="H101" i="13"/>
  <c r="I101" i="13"/>
  <c r="J102" i="82"/>
  <c r="J109" i="3"/>
  <c r="J101" i="96"/>
  <c r="F111" i="21"/>
  <c r="B111" i="21"/>
  <c r="B112" i="35"/>
  <c r="G111" i="35"/>
  <c r="E112" i="35"/>
  <c r="F112" i="35" s="1"/>
  <c r="F108" i="55"/>
  <c r="B108" i="55"/>
  <c r="D103" i="87"/>
  <c r="E103" i="87"/>
  <c r="B102" i="33"/>
  <c r="F102" i="33"/>
  <c r="D110" i="44"/>
  <c r="E110" i="44"/>
  <c r="I101" i="33"/>
  <c r="H101" i="33"/>
  <c r="B112" i="24"/>
  <c r="F112" i="24"/>
  <c r="F111" i="17"/>
  <c r="B111" i="17"/>
  <c r="B104" i="80"/>
  <c r="F104" i="80"/>
  <c r="I110" i="35"/>
  <c r="H110" i="35"/>
  <c r="B105" i="75"/>
  <c r="F105" i="75"/>
  <c r="J108" i="44"/>
  <c r="E40" i="36"/>
  <c r="F51" i="36"/>
  <c r="E53" i="36"/>
  <c r="F20" i="36"/>
  <c r="F30" i="36"/>
  <c r="E75" i="36"/>
  <c r="E21" i="36"/>
  <c r="E72" i="36"/>
  <c r="E36" i="36"/>
  <c r="E49" i="36"/>
  <c r="F63" i="36"/>
  <c r="F39" i="36"/>
  <c r="F61" i="36"/>
  <c r="F58" i="36"/>
  <c r="E67" i="36"/>
  <c r="F57" i="36"/>
  <c r="F78" i="36"/>
  <c r="F43" i="36"/>
  <c r="E34" i="36"/>
  <c r="F79" i="36"/>
  <c r="N7" i="57" l="1"/>
  <c r="N7" i="63"/>
  <c r="G78" i="36"/>
  <c r="B26" i="68"/>
  <c r="G79" i="36"/>
  <c r="G30" i="36"/>
  <c r="N7" i="32"/>
  <c r="G39" i="36"/>
  <c r="G61" i="36"/>
  <c r="G57" i="36"/>
  <c r="G63" i="36"/>
  <c r="G43" i="36"/>
  <c r="G58" i="36"/>
  <c r="G51" i="36"/>
  <c r="G20" i="36"/>
  <c r="I21" i="96"/>
  <c r="N6" i="96"/>
  <c r="N7" i="96" s="1"/>
  <c r="I30" i="22"/>
  <c r="N5" i="22"/>
  <c r="I21" i="93"/>
  <c r="N5" i="93"/>
  <c r="I27" i="54"/>
  <c r="N6" i="54"/>
  <c r="N7" i="54" s="1"/>
  <c r="I22" i="92"/>
  <c r="N6" i="92"/>
  <c r="N7" i="92" s="1"/>
  <c r="I29" i="39"/>
  <c r="N6" i="39"/>
  <c r="N7" i="39" s="1"/>
  <c r="I29" i="44"/>
  <c r="N5" i="44"/>
  <c r="I22" i="94"/>
  <c r="N6" i="94"/>
  <c r="N7" i="94" s="1"/>
  <c r="I32" i="29"/>
  <c r="N5" i="29"/>
  <c r="I29" i="43"/>
  <c r="N6" i="43"/>
  <c r="N7" i="43" s="1"/>
  <c r="I22" i="89"/>
  <c r="N5" i="89"/>
  <c r="I27" i="46"/>
  <c r="N6" i="46"/>
  <c r="N7" i="46" s="1"/>
  <c r="I30" i="21"/>
  <c r="N6" i="21"/>
  <c r="N7" i="21" s="1"/>
  <c r="I32" i="70"/>
  <c r="N5" i="70"/>
  <c r="I30" i="3"/>
  <c r="N5" i="3"/>
  <c r="I24" i="78"/>
  <c r="N5" i="78"/>
  <c r="I26" i="61"/>
  <c r="N5" i="61"/>
  <c r="I29" i="73"/>
  <c r="N5" i="73"/>
  <c r="I27" i="53"/>
  <c r="N6" i="53"/>
  <c r="N7" i="53" s="1"/>
  <c r="I23" i="84"/>
  <c r="N6" i="84"/>
  <c r="N7" i="84" s="1"/>
  <c r="N7" i="34"/>
  <c r="N7" i="80"/>
  <c r="I27" i="72"/>
  <c r="N5" i="72"/>
  <c r="I32" i="27"/>
  <c r="N5" i="27"/>
  <c r="I31" i="24"/>
  <c r="N5" i="24"/>
  <c r="N7" i="75"/>
  <c r="I24" i="77"/>
  <c r="N5" i="77"/>
  <c r="N7" i="19"/>
  <c r="I21" i="95"/>
  <c r="N5" i="95"/>
  <c r="I23" i="85"/>
  <c r="N6" i="85"/>
  <c r="N7" i="85" s="1"/>
  <c r="I24" i="76"/>
  <c r="N6" i="76"/>
  <c r="N7" i="76" s="1"/>
  <c r="I23" i="81"/>
  <c r="N6" i="81"/>
  <c r="N7" i="81" s="1"/>
  <c r="N7" i="42"/>
  <c r="I25" i="68"/>
  <c r="N5" i="68"/>
  <c r="F109" i="56"/>
  <c r="E110" i="56" s="1"/>
  <c r="E112" i="18"/>
  <c r="G112" i="23"/>
  <c r="I112" i="23" s="1"/>
  <c r="B109" i="56"/>
  <c r="E113" i="23"/>
  <c r="F113" i="23" s="1"/>
  <c r="F110" i="73"/>
  <c r="D111" i="73" s="1"/>
  <c r="J105" i="65"/>
  <c r="I21" i="25"/>
  <c r="F22" i="99"/>
  <c r="H22" i="99" s="1"/>
  <c r="B22" i="99"/>
  <c r="D23" i="97"/>
  <c r="E23" i="97"/>
  <c r="I21" i="97"/>
  <c r="H22" i="97"/>
  <c r="E22" i="25"/>
  <c r="F22" i="25" s="1"/>
  <c r="B22" i="25"/>
  <c r="I21" i="98"/>
  <c r="G22" i="97"/>
  <c r="F22" i="98"/>
  <c r="G22" i="98" s="1"/>
  <c r="B22" i="98"/>
  <c r="I21" i="99"/>
  <c r="G102" i="99"/>
  <c r="E103" i="99"/>
  <c r="D103" i="99"/>
  <c r="J101" i="99"/>
  <c r="I24" i="79"/>
  <c r="N6" i="79"/>
  <c r="N7" i="79" s="1"/>
  <c r="D103" i="25"/>
  <c r="G102" i="25"/>
  <c r="G106" i="65"/>
  <c r="H106" i="65" s="1"/>
  <c r="J102" i="26"/>
  <c r="E107" i="65"/>
  <c r="F107" i="65" s="1"/>
  <c r="F104" i="81"/>
  <c r="G104" i="81" s="1"/>
  <c r="G111" i="18"/>
  <c r="I111" i="18" s="1"/>
  <c r="B104" i="81"/>
  <c r="D103" i="94"/>
  <c r="B103" i="94" s="1"/>
  <c r="J102" i="94"/>
  <c r="J109" i="41"/>
  <c r="H102" i="98"/>
  <c r="I102" i="98"/>
  <c r="H102" i="97"/>
  <c r="I102" i="97"/>
  <c r="F103" i="98"/>
  <c r="B103" i="98"/>
  <c r="F103" i="97"/>
  <c r="B103" i="97"/>
  <c r="B103" i="26"/>
  <c r="E103" i="26"/>
  <c r="F103" i="26" s="1"/>
  <c r="E103" i="95"/>
  <c r="F103" i="95" s="1"/>
  <c r="B103" i="95"/>
  <c r="B110" i="41"/>
  <c r="N89" i="22"/>
  <c r="O88" i="22"/>
  <c r="O89" i="22" s="1"/>
  <c r="I102" i="95"/>
  <c r="H102" i="95"/>
  <c r="J101" i="94"/>
  <c r="B27" i="67"/>
  <c r="F27" i="67"/>
  <c r="H27" i="67" s="1"/>
  <c r="F28" i="46"/>
  <c r="H28" i="46" s="1"/>
  <c r="B28" i="46"/>
  <c r="H33" i="31"/>
  <c r="I33" i="31" s="1"/>
  <c r="F32" i="24"/>
  <c r="G32" i="24" s="1"/>
  <c r="B32" i="24"/>
  <c r="H24" i="86"/>
  <c r="E25" i="86"/>
  <c r="G24" i="86"/>
  <c r="D25" i="86"/>
  <c r="D25" i="80"/>
  <c r="E25" i="80"/>
  <c r="H25" i="82"/>
  <c r="I25" i="82" s="1"/>
  <c r="D26" i="82"/>
  <c r="E26" i="82"/>
  <c r="G24" i="80"/>
  <c r="B23" i="94"/>
  <c r="F23" i="94"/>
  <c r="H24" i="80"/>
  <c r="F22" i="93"/>
  <c r="G22" i="93" s="1"/>
  <c r="B22" i="93"/>
  <c r="B25" i="90"/>
  <c r="F25" i="90"/>
  <c r="H25" i="90" s="1"/>
  <c r="F28" i="53"/>
  <c r="G28" i="53" s="1"/>
  <c r="B28" i="53"/>
  <c r="F28" i="72"/>
  <c r="G28" i="72" s="1"/>
  <c r="D30" i="55"/>
  <c r="E30" i="55"/>
  <c r="F24" i="84"/>
  <c r="G24" i="84" s="1"/>
  <c r="B24" i="84"/>
  <c r="F24" i="91"/>
  <c r="H24" i="91" s="1"/>
  <c r="B24" i="91"/>
  <c r="F33" i="23"/>
  <c r="B33" i="23"/>
  <c r="H33" i="69"/>
  <c r="I33" i="69" s="1"/>
  <c r="H26" i="65"/>
  <c r="I26" i="65" s="1"/>
  <c r="E27" i="65"/>
  <c r="D27" i="65"/>
  <c r="F27" i="66"/>
  <c r="B27" i="66"/>
  <c r="I22" i="33"/>
  <c r="F30" i="43"/>
  <c r="E31" i="43" s="1"/>
  <c r="F30" i="39"/>
  <c r="D31" i="39" s="1"/>
  <c r="G29" i="55"/>
  <c r="I29" i="55" s="1"/>
  <c r="I29" i="42"/>
  <c r="E30" i="58"/>
  <c r="H29" i="58"/>
  <c r="I29" i="58" s="1"/>
  <c r="D30" i="58"/>
  <c r="F30" i="42"/>
  <c r="B30" i="42"/>
  <c r="G25" i="75"/>
  <c r="I25" i="75" s="1"/>
  <c r="D26" i="75"/>
  <c r="E26" i="75"/>
  <c r="G23" i="87"/>
  <c r="I23" i="87" s="1"/>
  <c r="B27" i="61"/>
  <c r="F27" i="61"/>
  <c r="H27" i="61" s="1"/>
  <c r="B24" i="85"/>
  <c r="F24" i="85"/>
  <c r="G24" i="85" s="1"/>
  <c r="B30" i="39"/>
  <c r="F33" i="27"/>
  <c r="H33" i="27" s="1"/>
  <c r="B33" i="27"/>
  <c r="B31" i="22"/>
  <c r="F31" i="22"/>
  <c r="H31" i="22" s="1"/>
  <c r="G24" i="88"/>
  <c r="I24" i="88" s="1"/>
  <c r="F30" i="44"/>
  <c r="G30" i="44" s="1"/>
  <c r="B30" i="44"/>
  <c r="B22" i="95"/>
  <c r="F22" i="95"/>
  <c r="H22" i="95" s="1"/>
  <c r="B25" i="76"/>
  <c r="F25" i="76"/>
  <c r="G25" i="76" s="1"/>
  <c r="F22" i="96"/>
  <c r="H22" i="96" s="1"/>
  <c r="B22" i="96"/>
  <c r="B24" i="81"/>
  <c r="F24" i="81"/>
  <c r="H24" i="81" s="1"/>
  <c r="B28" i="72"/>
  <c r="I26" i="63"/>
  <c r="I31" i="32"/>
  <c r="B30" i="73"/>
  <c r="F30" i="73"/>
  <c r="G30" i="73" s="1"/>
  <c r="E28" i="64"/>
  <c r="D28" i="64"/>
  <c r="F23" i="92"/>
  <c r="H23" i="92" s="1"/>
  <c r="B23" i="92"/>
  <c r="B25" i="77"/>
  <c r="F25" i="77"/>
  <c r="H25" i="77" s="1"/>
  <c r="H27" i="64"/>
  <c r="C40" i="17"/>
  <c r="F31" i="17"/>
  <c r="B25" i="78"/>
  <c r="F25" i="78"/>
  <c r="H25" i="78" s="1"/>
  <c r="F31" i="19"/>
  <c r="H31" i="19" s="1"/>
  <c r="B31" i="19"/>
  <c r="G32" i="30"/>
  <c r="N5" i="30" s="1"/>
  <c r="D33" i="30"/>
  <c r="E33" i="30"/>
  <c r="H32" i="71"/>
  <c r="D33" i="71"/>
  <c r="E33" i="71"/>
  <c r="D28" i="56"/>
  <c r="E28" i="56"/>
  <c r="H22" i="26"/>
  <c r="D23" i="26"/>
  <c r="D27" i="68"/>
  <c r="E27" i="68"/>
  <c r="F32" i="32"/>
  <c r="B32" i="32"/>
  <c r="G32" i="71"/>
  <c r="B28" i="54"/>
  <c r="F28" i="54"/>
  <c r="H28" i="54" s="1"/>
  <c r="F31" i="41"/>
  <c r="H31" i="41" s="1"/>
  <c r="B31" i="41"/>
  <c r="G27" i="64"/>
  <c r="H27" i="56"/>
  <c r="N6" i="56" s="1"/>
  <c r="I27" i="57"/>
  <c r="E25" i="88"/>
  <c r="D25" i="88"/>
  <c r="F31" i="3"/>
  <c r="H31" i="3" s="1"/>
  <c r="B31" i="3"/>
  <c r="G26" i="60"/>
  <c r="D27" i="60"/>
  <c r="E27" i="60"/>
  <c r="H26" i="68"/>
  <c r="B23" i="33"/>
  <c r="F27" i="63"/>
  <c r="H27" i="63" s="1"/>
  <c r="B27" i="63"/>
  <c r="E30" i="45"/>
  <c r="D30" i="45"/>
  <c r="G29" i="74"/>
  <c r="N5" i="74" s="1"/>
  <c r="D30" i="74"/>
  <c r="E30" i="74"/>
  <c r="F33" i="29"/>
  <c r="B33" i="29"/>
  <c r="I30" i="19"/>
  <c r="H32" i="34"/>
  <c r="D33" i="34"/>
  <c r="E33" i="34"/>
  <c r="G32" i="34"/>
  <c r="E35" i="28"/>
  <c r="D35" i="28"/>
  <c r="B23" i="89"/>
  <c r="F23" i="89"/>
  <c r="H23" i="89" s="1"/>
  <c r="H29" i="45"/>
  <c r="I29" i="45" s="1"/>
  <c r="F31" i="21"/>
  <c r="B31" i="21"/>
  <c r="D34" i="31"/>
  <c r="E34" i="31"/>
  <c r="H23" i="83"/>
  <c r="D24" i="83"/>
  <c r="E24" i="83"/>
  <c r="H29" i="74"/>
  <c r="N6" i="74" s="1"/>
  <c r="E34" i="69"/>
  <c r="D34" i="69"/>
  <c r="B25" i="79"/>
  <c r="F25" i="79"/>
  <c r="G25" i="79" s="1"/>
  <c r="G27" i="56"/>
  <c r="N5" i="56" s="1"/>
  <c r="G34" i="28"/>
  <c r="I34" i="28" s="1"/>
  <c r="G22" i="26"/>
  <c r="F28" i="57"/>
  <c r="B28" i="57"/>
  <c r="B30" i="43"/>
  <c r="G26" i="68"/>
  <c r="F33" i="70"/>
  <c r="B33" i="70"/>
  <c r="E23" i="33"/>
  <c r="F23" i="33" s="1"/>
  <c r="H32" i="30"/>
  <c r="N6" i="30" s="1"/>
  <c r="N7" i="30" s="1"/>
  <c r="B103" i="93"/>
  <c r="E103" i="94"/>
  <c r="F103" i="93"/>
  <c r="D104" i="93" s="1"/>
  <c r="E104" i="93" s="1"/>
  <c r="J106" i="62"/>
  <c r="J110" i="22"/>
  <c r="J109" i="73"/>
  <c r="J103" i="81"/>
  <c r="D31" i="20"/>
  <c r="E31" i="20"/>
  <c r="E27" i="62"/>
  <c r="D27" i="62"/>
  <c r="D23" i="13"/>
  <c r="E23" i="13" s="1"/>
  <c r="H30" i="20"/>
  <c r="N6" i="20" s="1"/>
  <c r="B27" i="59"/>
  <c r="F27" i="59"/>
  <c r="H27" i="59" s="1"/>
  <c r="I26" i="59"/>
  <c r="H26" i="62"/>
  <c r="N6" i="62" s="1"/>
  <c r="I31" i="18"/>
  <c r="H22" i="13"/>
  <c r="B30" i="35"/>
  <c r="G29" i="35"/>
  <c r="E30" i="35"/>
  <c r="F30" i="35" s="1"/>
  <c r="H29" i="35"/>
  <c r="G30" i="20"/>
  <c r="N5" i="20" s="1"/>
  <c r="G26" i="62"/>
  <c r="N5" i="62" s="1"/>
  <c r="G22" i="13"/>
  <c r="B32" i="18"/>
  <c r="F32" i="18"/>
  <c r="I28" i="35"/>
  <c r="D24" i="87"/>
  <c r="E24" i="87"/>
  <c r="B113" i="30"/>
  <c r="F113" i="30"/>
  <c r="B108" i="58"/>
  <c r="F108" i="58"/>
  <c r="B111" i="34"/>
  <c r="E112" i="22"/>
  <c r="G111" i="22"/>
  <c r="D112" i="22"/>
  <c r="B106" i="66"/>
  <c r="F106" i="66"/>
  <c r="F112" i="32"/>
  <c r="B112" i="32"/>
  <c r="B113" i="69"/>
  <c r="F113" i="69"/>
  <c r="B108" i="53"/>
  <c r="F108" i="53"/>
  <c r="F106" i="68"/>
  <c r="B106" i="68"/>
  <c r="F104" i="85"/>
  <c r="B104" i="85"/>
  <c r="D108" i="62"/>
  <c r="E108" i="62"/>
  <c r="G107" i="62"/>
  <c r="J102" i="89"/>
  <c r="B107" i="65"/>
  <c r="F103" i="86"/>
  <c r="B103" i="86"/>
  <c r="B105" i="78"/>
  <c r="F105" i="78"/>
  <c r="B107" i="61"/>
  <c r="F107" i="61"/>
  <c r="F105" i="79"/>
  <c r="B105" i="79"/>
  <c r="F111" i="20"/>
  <c r="B111" i="20"/>
  <c r="F108" i="72"/>
  <c r="B108" i="72"/>
  <c r="J108" i="45"/>
  <c r="B112" i="31"/>
  <c r="F112" i="31"/>
  <c r="E111" i="41"/>
  <c r="G110" i="41"/>
  <c r="D111" i="41"/>
  <c r="F103" i="88"/>
  <c r="B103" i="88"/>
  <c r="F113" i="29"/>
  <c r="B113" i="29"/>
  <c r="E110" i="45"/>
  <c r="D110" i="45"/>
  <c r="G109" i="45"/>
  <c r="B113" i="27"/>
  <c r="F113" i="27"/>
  <c r="F111" i="19"/>
  <c r="B111" i="19"/>
  <c r="E104" i="89"/>
  <c r="D104" i="89"/>
  <c r="G103" i="89"/>
  <c r="F103" i="90"/>
  <c r="B103" i="90"/>
  <c r="B110" i="39"/>
  <c r="F110" i="39"/>
  <c r="B103" i="84"/>
  <c r="F103" i="84"/>
  <c r="F107" i="63"/>
  <c r="B107" i="63"/>
  <c r="B109" i="74"/>
  <c r="F107" i="60"/>
  <c r="B107" i="60"/>
  <c r="J102" i="91"/>
  <c r="B113" i="70"/>
  <c r="F113" i="70"/>
  <c r="M88" i="34"/>
  <c r="M89" i="34" s="1"/>
  <c r="N88" i="34"/>
  <c r="N89" i="34" s="1"/>
  <c r="D104" i="91"/>
  <c r="E104" i="91"/>
  <c r="G103" i="91"/>
  <c r="F107" i="64"/>
  <c r="B107" i="64"/>
  <c r="N88" i="79"/>
  <c r="M88" i="79"/>
  <c r="M89" i="79" s="1"/>
  <c r="M89" i="74"/>
  <c r="B103" i="92"/>
  <c r="F103" i="92"/>
  <c r="F110" i="43"/>
  <c r="B110" i="43"/>
  <c r="F108" i="46"/>
  <c r="B108" i="46"/>
  <c r="F108" i="59"/>
  <c r="B108" i="59"/>
  <c r="J108" i="56"/>
  <c r="B113" i="23"/>
  <c r="B112" i="18"/>
  <c r="F112" i="18"/>
  <c r="H107" i="59"/>
  <c r="I107" i="59"/>
  <c r="H112" i="23"/>
  <c r="J110" i="35"/>
  <c r="I112" i="71"/>
  <c r="H112" i="71"/>
  <c r="B113" i="71"/>
  <c r="F113" i="71"/>
  <c r="B109" i="57"/>
  <c r="F109" i="57"/>
  <c r="I108" i="57"/>
  <c r="H108" i="57"/>
  <c r="F103" i="87"/>
  <c r="B103" i="87"/>
  <c r="D105" i="80"/>
  <c r="G104" i="80"/>
  <c r="E105" i="80"/>
  <c r="D113" i="24"/>
  <c r="G112" i="24"/>
  <c r="E113" i="24"/>
  <c r="F110" i="44"/>
  <c r="B110" i="44"/>
  <c r="B113" i="35"/>
  <c r="G112" i="35"/>
  <c r="E113" i="35"/>
  <c r="F113" i="35" s="1"/>
  <c r="D112" i="21"/>
  <c r="E112" i="21"/>
  <c r="G111" i="21"/>
  <c r="J104" i="77"/>
  <c r="J107" i="54"/>
  <c r="J107" i="55"/>
  <c r="G102" i="13"/>
  <c r="D103" i="13"/>
  <c r="E103" i="13" s="1"/>
  <c r="F111" i="3"/>
  <c r="B111" i="3"/>
  <c r="D106" i="76"/>
  <c r="E106" i="76"/>
  <c r="G105" i="76"/>
  <c r="D109" i="54"/>
  <c r="G108" i="54"/>
  <c r="E109" i="54"/>
  <c r="E105" i="83"/>
  <c r="G104" i="83"/>
  <c r="D105" i="83"/>
  <c r="G105" i="77"/>
  <c r="D106" i="77"/>
  <c r="E106" i="77"/>
  <c r="D103" i="33"/>
  <c r="G102" i="33"/>
  <c r="H102" i="96"/>
  <c r="I102" i="96"/>
  <c r="B106" i="67"/>
  <c r="F106" i="67"/>
  <c r="J102" i="93"/>
  <c r="G105" i="75"/>
  <c r="D106" i="75"/>
  <c r="E106" i="75"/>
  <c r="G111" i="17"/>
  <c r="D112" i="17"/>
  <c r="E112" i="17"/>
  <c r="J104" i="75"/>
  <c r="E109" i="55"/>
  <c r="D109" i="55"/>
  <c r="G108" i="55"/>
  <c r="H111" i="35"/>
  <c r="M88" i="35" s="1"/>
  <c r="M89" i="35" s="1"/>
  <c r="I111" i="35"/>
  <c r="N88" i="35" s="1"/>
  <c r="F103" i="96"/>
  <c r="B103" i="96"/>
  <c r="B104" i="82"/>
  <c r="F104" i="82"/>
  <c r="J111" i="24"/>
  <c r="B114" i="28"/>
  <c r="F114" i="28"/>
  <c r="J104" i="76"/>
  <c r="E111" i="42"/>
  <c r="G110" i="42"/>
  <c r="D111" i="42"/>
  <c r="J101" i="33"/>
  <c r="J103" i="83"/>
  <c r="J110" i="17"/>
  <c r="J101" i="13"/>
  <c r="J110" i="21"/>
  <c r="J103" i="80"/>
  <c r="J109" i="42"/>
  <c r="F88" i="36"/>
  <c r="F72" i="36"/>
  <c r="F84" i="36"/>
  <c r="F68" i="36"/>
  <c r="E31" i="36"/>
  <c r="E29" i="36"/>
  <c r="E60" i="36"/>
  <c r="F73" i="36"/>
  <c r="F71" i="36"/>
  <c r="E42" i="36"/>
  <c r="F41" i="36"/>
  <c r="E48" i="36"/>
  <c r="F40" i="36"/>
  <c r="E81" i="36"/>
  <c r="F21" i="36"/>
  <c r="E85" i="36"/>
  <c r="F46" i="36"/>
  <c r="F77" i="36"/>
  <c r="E65" i="36"/>
  <c r="E70" i="36"/>
  <c r="F76" i="36"/>
  <c r="E62" i="36"/>
  <c r="E26" i="36"/>
  <c r="I36" i="36"/>
  <c r="F36" i="36"/>
  <c r="F32" i="36"/>
  <c r="F34" i="36"/>
  <c r="F45" i="36"/>
  <c r="I37" i="36"/>
  <c r="E66" i="36"/>
  <c r="F49" i="36"/>
  <c r="E22" i="36"/>
  <c r="F53" i="36"/>
  <c r="F44" i="36"/>
  <c r="F38" i="36"/>
  <c r="E24" i="36"/>
  <c r="I71" i="36"/>
  <c r="I66" i="36"/>
  <c r="F86" i="36"/>
  <c r="E69" i="36"/>
  <c r="F67" i="36"/>
  <c r="E87" i="36"/>
  <c r="E64" i="36"/>
  <c r="F23" i="36"/>
  <c r="E32" i="36"/>
  <c r="E18" i="36"/>
  <c r="E54" i="36"/>
  <c r="E52" i="36"/>
  <c r="D110" i="56" l="1"/>
  <c r="N7" i="74"/>
  <c r="G53" i="36"/>
  <c r="G49" i="36"/>
  <c r="N7" i="62"/>
  <c r="N7" i="20"/>
  <c r="G34" i="36"/>
  <c r="G109" i="56"/>
  <c r="I109" i="56" s="1"/>
  <c r="G73" i="36"/>
  <c r="G77" i="36"/>
  <c r="G21" i="36"/>
  <c r="G76" i="36"/>
  <c r="G44" i="36"/>
  <c r="G41" i="36"/>
  <c r="G86" i="36"/>
  <c r="G38" i="36"/>
  <c r="G46" i="36"/>
  <c r="G40" i="36"/>
  <c r="G36" i="36"/>
  <c r="G32" i="36"/>
  <c r="G67" i="36"/>
  <c r="G68" i="36"/>
  <c r="G72" i="36"/>
  <c r="G45" i="36"/>
  <c r="G23" i="36"/>
  <c r="G84" i="36"/>
  <c r="G88" i="36"/>
  <c r="N7" i="24"/>
  <c r="N7" i="72"/>
  <c r="N7" i="73"/>
  <c r="N7" i="78"/>
  <c r="N7" i="70"/>
  <c r="N7" i="22"/>
  <c r="I23" i="83"/>
  <c r="N6" i="83"/>
  <c r="N7" i="83" s="1"/>
  <c r="N7" i="56"/>
  <c r="N7" i="68"/>
  <c r="N7" i="77"/>
  <c r="I26" i="60"/>
  <c r="N5" i="60"/>
  <c r="N7" i="95"/>
  <c r="N7" i="27"/>
  <c r="N7" i="61"/>
  <c r="N7" i="3"/>
  <c r="N7" i="89"/>
  <c r="N7" i="29"/>
  <c r="N7" i="44"/>
  <c r="N7" i="93"/>
  <c r="O88" i="35"/>
  <c r="O89" i="35" s="1"/>
  <c r="N89" i="35"/>
  <c r="I106" i="65"/>
  <c r="J106" i="65" s="1"/>
  <c r="D31" i="43"/>
  <c r="F31" i="43" s="1"/>
  <c r="E32" i="43" s="1"/>
  <c r="G110" i="73"/>
  <c r="H110" i="73" s="1"/>
  <c r="E111" i="73"/>
  <c r="F111" i="73" s="1"/>
  <c r="G22" i="99"/>
  <c r="I22" i="99" s="1"/>
  <c r="H28" i="72"/>
  <c r="I28" i="72" s="1"/>
  <c r="H30" i="43"/>
  <c r="E29" i="72"/>
  <c r="I29" i="74"/>
  <c r="H22" i="98"/>
  <c r="I22" i="98" s="1"/>
  <c r="H22" i="25"/>
  <c r="D23" i="25"/>
  <c r="G22" i="25"/>
  <c r="D23" i="98"/>
  <c r="E23" i="98"/>
  <c r="I22" i="97"/>
  <c r="F23" i="97"/>
  <c r="B23" i="97"/>
  <c r="D23" i="99"/>
  <c r="E23" i="99"/>
  <c r="N89" i="74"/>
  <c r="O88" i="74"/>
  <c r="O89" i="74" s="1"/>
  <c r="O88" i="79"/>
  <c r="O89" i="79" s="1"/>
  <c r="N89" i="79"/>
  <c r="B103" i="99"/>
  <c r="F103" i="99"/>
  <c r="H102" i="99"/>
  <c r="I102" i="99"/>
  <c r="G71" i="36"/>
  <c r="G30" i="43"/>
  <c r="G30" i="39"/>
  <c r="E103" i="25"/>
  <c r="F103" i="25" s="1"/>
  <c r="B103" i="25"/>
  <c r="I102" i="25"/>
  <c r="H102" i="25"/>
  <c r="E105" i="81"/>
  <c r="D105" i="81"/>
  <c r="B105" i="81" s="1"/>
  <c r="H111" i="18"/>
  <c r="J111" i="18" s="1"/>
  <c r="J102" i="97"/>
  <c r="F103" i="94"/>
  <c r="D104" i="94" s="1"/>
  <c r="B104" i="94" s="1"/>
  <c r="D29" i="72"/>
  <c r="B29" i="72" s="1"/>
  <c r="H30" i="44"/>
  <c r="I30" i="44" s="1"/>
  <c r="I32" i="30"/>
  <c r="J102" i="98"/>
  <c r="D104" i="97"/>
  <c r="G103" i="97"/>
  <c r="E104" i="97"/>
  <c r="D104" i="26"/>
  <c r="G103" i="26"/>
  <c r="D104" i="98"/>
  <c r="G103" i="98"/>
  <c r="E104" i="98"/>
  <c r="O88" i="34"/>
  <c r="O89" i="34" s="1"/>
  <c r="J102" i="95"/>
  <c r="D104" i="95"/>
  <c r="B104" i="95" s="1"/>
  <c r="G103" i="95"/>
  <c r="E104" i="95"/>
  <c r="I24" i="80"/>
  <c r="H25" i="76"/>
  <c r="I25" i="76" s="1"/>
  <c r="F30" i="74"/>
  <c r="E31" i="74" s="1"/>
  <c r="G27" i="67"/>
  <c r="I27" i="67" s="1"/>
  <c r="E28" i="67"/>
  <c r="D28" i="67"/>
  <c r="G28" i="46"/>
  <c r="I28" i="46" s="1"/>
  <c r="E29" i="46"/>
  <c r="D29" i="46"/>
  <c r="H30" i="39"/>
  <c r="I30" i="39" s="1"/>
  <c r="E31" i="39"/>
  <c r="F31" i="39" s="1"/>
  <c r="G31" i="39" s="1"/>
  <c r="H32" i="24"/>
  <c r="I32" i="24" s="1"/>
  <c r="E33" i="24"/>
  <c r="D33" i="24"/>
  <c r="G27" i="61"/>
  <c r="I27" i="61" s="1"/>
  <c r="E23" i="93"/>
  <c r="D23" i="93"/>
  <c r="D24" i="94"/>
  <c r="E24" i="94"/>
  <c r="B26" i="82"/>
  <c r="B25" i="86"/>
  <c r="F25" i="86"/>
  <c r="G27" i="59"/>
  <c r="I27" i="59" s="1"/>
  <c r="H22" i="93"/>
  <c r="I22" i="93" s="1"/>
  <c r="H23" i="94"/>
  <c r="G23" i="94"/>
  <c r="F26" i="82"/>
  <c r="G26" i="82" s="1"/>
  <c r="F25" i="80"/>
  <c r="B25" i="80"/>
  <c r="I24" i="86"/>
  <c r="H30" i="42"/>
  <c r="D31" i="42"/>
  <c r="E31" i="42"/>
  <c r="E28" i="66"/>
  <c r="D28" i="66"/>
  <c r="D34" i="23"/>
  <c r="H33" i="23"/>
  <c r="G33" i="23"/>
  <c r="E34" i="23"/>
  <c r="G27" i="63"/>
  <c r="I27" i="63" s="1"/>
  <c r="F30" i="58"/>
  <c r="B30" i="58"/>
  <c r="B27" i="65"/>
  <c r="F27" i="65"/>
  <c r="G27" i="65" s="1"/>
  <c r="B26" i="75"/>
  <c r="F26" i="75"/>
  <c r="B30" i="55"/>
  <c r="F30" i="55"/>
  <c r="H30" i="55" s="1"/>
  <c r="G28" i="54"/>
  <c r="I28" i="54" s="1"/>
  <c r="H30" i="73"/>
  <c r="I30" i="73" s="1"/>
  <c r="G30" i="42"/>
  <c r="H27" i="66"/>
  <c r="G25" i="90"/>
  <c r="I25" i="90" s="1"/>
  <c r="D26" i="90"/>
  <c r="E26" i="90"/>
  <c r="H28" i="53"/>
  <c r="I28" i="53" s="1"/>
  <c r="D29" i="53"/>
  <c r="E29" i="53"/>
  <c r="G31" i="22"/>
  <c r="I31" i="22" s="1"/>
  <c r="G27" i="66"/>
  <c r="D25" i="91"/>
  <c r="G24" i="91"/>
  <c r="I24" i="91" s="1"/>
  <c r="E25" i="91"/>
  <c r="H24" i="84"/>
  <c r="I24" i="84" s="1"/>
  <c r="E25" i="84"/>
  <c r="D25" i="84"/>
  <c r="G23" i="89"/>
  <c r="I23" i="89" s="1"/>
  <c r="I22" i="26"/>
  <c r="G25" i="78"/>
  <c r="I25" i="78" s="1"/>
  <c r="H24" i="85"/>
  <c r="I24" i="85" s="1"/>
  <c r="D25" i="85"/>
  <c r="E25" i="85"/>
  <c r="E28" i="61"/>
  <c r="D28" i="61"/>
  <c r="G22" i="96"/>
  <c r="I22" i="96" s="1"/>
  <c r="D23" i="96"/>
  <c r="E23" i="96"/>
  <c r="E31" i="44"/>
  <c r="D31" i="44"/>
  <c r="E32" i="22"/>
  <c r="D32" i="22"/>
  <c r="I26" i="68"/>
  <c r="G25" i="77"/>
  <c r="I25" i="77" s="1"/>
  <c r="G24" i="81"/>
  <c r="I24" i="81" s="1"/>
  <c r="E25" i="81"/>
  <c r="D25" i="81"/>
  <c r="E26" i="76"/>
  <c r="D26" i="76"/>
  <c r="G22" i="95"/>
  <c r="I22" i="95" s="1"/>
  <c r="D23" i="95"/>
  <c r="E23" i="95"/>
  <c r="G33" i="27"/>
  <c r="I33" i="27" s="1"/>
  <c r="E34" i="27"/>
  <c r="D34" i="27"/>
  <c r="B31" i="39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69"/>
  <c r="H34" i="69" s="1"/>
  <c r="F34" i="31"/>
  <c r="G34" i="31" s="1"/>
  <c r="B34" i="31"/>
  <c r="H33" i="29"/>
  <c r="B27" i="60"/>
  <c r="F27" i="60"/>
  <c r="G27" i="60" s="1"/>
  <c r="G32" i="32"/>
  <c r="G31" i="21"/>
  <c r="D32" i="21"/>
  <c r="E32" i="21"/>
  <c r="B30" i="45"/>
  <c r="F30" i="45"/>
  <c r="G31" i="17"/>
  <c r="E32" i="17"/>
  <c r="D32" i="17"/>
  <c r="F28" i="64"/>
  <c r="G28" i="64" s="1"/>
  <c r="B28" i="64"/>
  <c r="H33" i="70"/>
  <c r="H28" i="57"/>
  <c r="H25" i="79"/>
  <c r="I25" i="79" s="1"/>
  <c r="E26" i="79"/>
  <c r="D26" i="79"/>
  <c r="F24" i="83"/>
  <c r="H24" i="83" s="1"/>
  <c r="B24" i="83"/>
  <c r="H31" i="21"/>
  <c r="I32" i="34"/>
  <c r="G33" i="29"/>
  <c r="B30" i="74"/>
  <c r="G31" i="3"/>
  <c r="I31" i="3" s="1"/>
  <c r="D32" i="3"/>
  <c r="E32" i="3" s="1"/>
  <c r="I27" i="56"/>
  <c r="G31" i="41"/>
  <c r="I31" i="41" s="1"/>
  <c r="D32" i="41"/>
  <c r="E32" i="41"/>
  <c r="D29" i="54"/>
  <c r="E29" i="54"/>
  <c r="B27" i="68"/>
  <c r="F27" i="68"/>
  <c r="G27" i="68" s="1"/>
  <c r="B28" i="56"/>
  <c r="F28" i="56"/>
  <c r="H28" i="56" s="1"/>
  <c r="B33" i="71"/>
  <c r="F33" i="71"/>
  <c r="H33" i="71" s="1"/>
  <c r="B33" i="30"/>
  <c r="F33" i="30"/>
  <c r="G33" i="30" s="1"/>
  <c r="G31" i="19"/>
  <c r="I31" i="19" s="1"/>
  <c r="D32" i="19"/>
  <c r="E32" i="19"/>
  <c r="E26" i="78"/>
  <c r="D26" i="78"/>
  <c r="I27" i="64"/>
  <c r="D24" i="92"/>
  <c r="E24" i="92"/>
  <c r="B34" i="69"/>
  <c r="F35" i="28"/>
  <c r="B35" i="28"/>
  <c r="G103" i="93"/>
  <c r="H103" i="93" s="1"/>
  <c r="G33" i="70"/>
  <c r="G28" i="57"/>
  <c r="D24" i="89"/>
  <c r="E24" i="89"/>
  <c r="D28" i="63"/>
  <c r="E28" i="63"/>
  <c r="F25" i="88"/>
  <c r="G25" i="88" s="1"/>
  <c r="B25" i="88"/>
  <c r="H32" i="32"/>
  <c r="E23" i="26"/>
  <c r="F23" i="26" s="1"/>
  <c r="B23" i="26"/>
  <c r="I32" i="71"/>
  <c r="H31" i="17"/>
  <c r="D26" i="77"/>
  <c r="E26" i="77"/>
  <c r="G23" i="92"/>
  <c r="I23" i="92" s="1"/>
  <c r="E31" i="73"/>
  <c r="D31" i="73"/>
  <c r="J110" i="19"/>
  <c r="J109" i="43"/>
  <c r="J107" i="72"/>
  <c r="J106" i="64"/>
  <c r="J106" i="61"/>
  <c r="J102" i="84"/>
  <c r="J102" i="90"/>
  <c r="J105" i="68"/>
  <c r="J112" i="69"/>
  <c r="J112" i="23"/>
  <c r="J112" i="70"/>
  <c r="J106" i="60"/>
  <c r="B23" i="13"/>
  <c r="F23" i="13"/>
  <c r="H23" i="13" s="1"/>
  <c r="N6" i="13" s="1"/>
  <c r="B27" i="62"/>
  <c r="F27" i="62"/>
  <c r="D33" i="18"/>
  <c r="E33" i="18"/>
  <c r="I30" i="20"/>
  <c r="J112" i="27"/>
  <c r="J107" i="58"/>
  <c r="J107" i="46"/>
  <c r="J107" i="53"/>
  <c r="G32" i="18"/>
  <c r="G30" i="35"/>
  <c r="B31" i="35"/>
  <c r="H30" i="35"/>
  <c r="E31" i="35"/>
  <c r="F31" i="35" s="1"/>
  <c r="I26" i="62"/>
  <c r="D28" i="59"/>
  <c r="E28" i="59"/>
  <c r="F31" i="20"/>
  <c r="G31" i="20" s="1"/>
  <c r="B31" i="20"/>
  <c r="J102" i="86"/>
  <c r="J112" i="29"/>
  <c r="B24" i="87"/>
  <c r="F24" i="87"/>
  <c r="H32" i="18"/>
  <c r="I22" i="13"/>
  <c r="G108" i="46"/>
  <c r="D109" i="46"/>
  <c r="E109" i="46"/>
  <c r="D111" i="43"/>
  <c r="E111" i="43"/>
  <c r="G110" i="43"/>
  <c r="J108" i="74"/>
  <c r="J104" i="79"/>
  <c r="H104" i="81"/>
  <c r="I104" i="81"/>
  <c r="E108" i="60"/>
  <c r="G107" i="60"/>
  <c r="D108" i="60"/>
  <c r="E108" i="63"/>
  <c r="D108" i="63"/>
  <c r="G107" i="63"/>
  <c r="E104" i="84"/>
  <c r="D104" i="84"/>
  <c r="G103" i="84"/>
  <c r="J102" i="92"/>
  <c r="E106" i="78"/>
  <c r="G105" i="78"/>
  <c r="D106" i="78"/>
  <c r="D104" i="86"/>
  <c r="E104" i="86"/>
  <c r="G103" i="86"/>
  <c r="F108" i="62"/>
  <c r="B108" i="62"/>
  <c r="J111" i="31"/>
  <c r="J110" i="20"/>
  <c r="I111" i="22"/>
  <c r="H111" i="22"/>
  <c r="D109" i="58"/>
  <c r="E109" i="58"/>
  <c r="G108" i="58"/>
  <c r="E104" i="92"/>
  <c r="D104" i="92"/>
  <c r="G103" i="92"/>
  <c r="H103" i="91"/>
  <c r="I103" i="91"/>
  <c r="D110" i="74"/>
  <c r="E110" i="74"/>
  <c r="I110" i="73"/>
  <c r="E104" i="90"/>
  <c r="G103" i="90"/>
  <c r="D104" i="90"/>
  <c r="J104" i="78"/>
  <c r="H109" i="45"/>
  <c r="I109" i="45"/>
  <c r="E114" i="29"/>
  <c r="D114" i="29"/>
  <c r="G113" i="29"/>
  <c r="D109" i="72"/>
  <c r="G108" i="72"/>
  <c r="E109" i="72"/>
  <c r="D112" i="20"/>
  <c r="E112" i="20"/>
  <c r="G111" i="20"/>
  <c r="D106" i="79"/>
  <c r="E106" i="79"/>
  <c r="G105" i="79"/>
  <c r="D108" i="65"/>
  <c r="G107" i="65"/>
  <c r="E108" i="65"/>
  <c r="D109" i="53"/>
  <c r="E109" i="53"/>
  <c r="G108" i="53"/>
  <c r="D107" i="66"/>
  <c r="E107" i="66"/>
  <c r="G106" i="66"/>
  <c r="J103" i="85"/>
  <c r="G107" i="64"/>
  <c r="E108" i="64"/>
  <c r="D108" i="64"/>
  <c r="J110" i="34"/>
  <c r="D114" i="70"/>
  <c r="E114" i="70"/>
  <c r="G113" i="70"/>
  <c r="J102" i="88"/>
  <c r="G110" i="39"/>
  <c r="D111" i="39"/>
  <c r="E111" i="39"/>
  <c r="H103" i="89"/>
  <c r="I103" i="89"/>
  <c r="E112" i="19"/>
  <c r="D112" i="19"/>
  <c r="G111" i="19"/>
  <c r="J105" i="66"/>
  <c r="F110" i="45"/>
  <c r="B110" i="45"/>
  <c r="B111" i="41"/>
  <c r="F111" i="41"/>
  <c r="J106" i="63"/>
  <c r="J109" i="39"/>
  <c r="G107" i="61"/>
  <c r="E108" i="61"/>
  <c r="D108" i="61"/>
  <c r="I107" i="62"/>
  <c r="H107" i="62"/>
  <c r="E105" i="85"/>
  <c r="G104" i="85"/>
  <c r="D105" i="85"/>
  <c r="D107" i="68"/>
  <c r="G106" i="68"/>
  <c r="E107" i="68"/>
  <c r="G112" i="32"/>
  <c r="E113" i="32"/>
  <c r="D113" i="32"/>
  <c r="D114" i="30"/>
  <c r="G113" i="30"/>
  <c r="E114" i="30"/>
  <c r="F104" i="91"/>
  <c r="B104" i="91"/>
  <c r="B111" i="73"/>
  <c r="B104" i="89"/>
  <c r="F104" i="89"/>
  <c r="J111" i="32"/>
  <c r="D114" i="27"/>
  <c r="G113" i="27"/>
  <c r="E114" i="27"/>
  <c r="J112" i="30"/>
  <c r="D104" i="88"/>
  <c r="G103" i="88"/>
  <c r="E104" i="88"/>
  <c r="I110" i="41"/>
  <c r="H110" i="41"/>
  <c r="D113" i="31"/>
  <c r="G112" i="31"/>
  <c r="E113" i="31"/>
  <c r="E114" i="69"/>
  <c r="G113" i="69"/>
  <c r="D114" i="69"/>
  <c r="B112" i="22"/>
  <c r="F112" i="22"/>
  <c r="D112" i="34"/>
  <c r="E112" i="34"/>
  <c r="G112" i="18"/>
  <c r="E113" i="18"/>
  <c r="D113" i="18"/>
  <c r="J108" i="57"/>
  <c r="G108" i="59"/>
  <c r="D109" i="59"/>
  <c r="E109" i="59"/>
  <c r="J107" i="59"/>
  <c r="F110" i="56"/>
  <c r="B110" i="56"/>
  <c r="D114" i="23"/>
  <c r="E114" i="23"/>
  <c r="G113" i="23"/>
  <c r="J111" i="35"/>
  <c r="D114" i="71"/>
  <c r="E114" i="71"/>
  <c r="G113" i="71"/>
  <c r="F112" i="17"/>
  <c r="G112" i="17" s="1"/>
  <c r="E110" i="57"/>
  <c r="G109" i="57"/>
  <c r="D110" i="57"/>
  <c r="J112" i="71"/>
  <c r="B106" i="75"/>
  <c r="F106" i="75"/>
  <c r="B103" i="33"/>
  <c r="J113" i="28"/>
  <c r="J103" i="82"/>
  <c r="F111" i="42"/>
  <c r="B111" i="42"/>
  <c r="G104" i="82"/>
  <c r="D105" i="82"/>
  <c r="E105" i="82"/>
  <c r="B109" i="55"/>
  <c r="F109" i="55"/>
  <c r="I105" i="75"/>
  <c r="H105" i="75"/>
  <c r="J102" i="96"/>
  <c r="B106" i="76"/>
  <c r="F106" i="76"/>
  <c r="G111" i="3"/>
  <c r="D112" i="3"/>
  <c r="E112" i="3"/>
  <c r="B112" i="21"/>
  <c r="F112" i="21"/>
  <c r="I112" i="24"/>
  <c r="H112" i="24"/>
  <c r="H104" i="80"/>
  <c r="I104" i="80"/>
  <c r="J105" i="67"/>
  <c r="I108" i="55"/>
  <c r="H108" i="55"/>
  <c r="H104" i="83"/>
  <c r="I104" i="83"/>
  <c r="I102" i="13"/>
  <c r="H102" i="13"/>
  <c r="I110" i="42"/>
  <c r="H110" i="42"/>
  <c r="D115" i="28"/>
  <c r="G114" i="28"/>
  <c r="E115" i="28"/>
  <c r="G103" i="96"/>
  <c r="D104" i="96"/>
  <c r="B104" i="93"/>
  <c r="F104" i="93"/>
  <c r="I102" i="33"/>
  <c r="H102" i="33"/>
  <c r="J109" i="44"/>
  <c r="E114" i="35"/>
  <c r="F114" i="35" s="1"/>
  <c r="B114" i="35"/>
  <c r="G113" i="35"/>
  <c r="F113" i="24"/>
  <c r="B113" i="24"/>
  <c r="B105" i="80"/>
  <c r="F105" i="80"/>
  <c r="I111" i="17"/>
  <c r="H111" i="17"/>
  <c r="J110" i="3"/>
  <c r="H105" i="77"/>
  <c r="I105" i="77"/>
  <c r="B109" i="54"/>
  <c r="F109" i="54"/>
  <c r="G110" i="44"/>
  <c r="D111" i="44"/>
  <c r="E111" i="44"/>
  <c r="G103" i="87"/>
  <c r="D104" i="87"/>
  <c r="E104" i="87"/>
  <c r="J102" i="87"/>
  <c r="D107" i="67"/>
  <c r="G106" i="67"/>
  <c r="E107" i="67"/>
  <c r="E103" i="33"/>
  <c r="F103" i="33" s="1"/>
  <c r="B106" i="77"/>
  <c r="F106" i="77"/>
  <c r="F105" i="83"/>
  <c r="B105" i="83"/>
  <c r="H108" i="54"/>
  <c r="I108" i="54"/>
  <c r="H105" i="76"/>
  <c r="I105" i="76"/>
  <c r="F103" i="13"/>
  <c r="B103" i="13"/>
  <c r="H111" i="21"/>
  <c r="I111" i="21"/>
  <c r="I112" i="35"/>
  <c r="H112" i="35"/>
  <c r="F24" i="36"/>
  <c r="F85" i="36"/>
  <c r="F81" i="36"/>
  <c r="F26" i="36"/>
  <c r="F65" i="36"/>
  <c r="F54" i="36"/>
  <c r="F87" i="36"/>
  <c r="F66" i="36"/>
  <c r="F52" i="36"/>
  <c r="F31" i="36"/>
  <c r="F75" i="36"/>
  <c r="F18" i="36"/>
  <c r="F69" i="36"/>
  <c r="F64" i="36"/>
  <c r="F60" i="36"/>
  <c r="F22" i="36"/>
  <c r="F48" i="36"/>
  <c r="F62" i="36"/>
  <c r="E55" i="36"/>
  <c r="F29" i="36"/>
  <c r="F70" i="36"/>
  <c r="F42" i="36"/>
  <c r="H109" i="56" l="1"/>
  <c r="G66" i="36"/>
  <c r="B31" i="43"/>
  <c r="G22" i="36"/>
  <c r="G54" i="36"/>
  <c r="G42" i="36"/>
  <c r="G52" i="36"/>
  <c r="G24" i="36"/>
  <c r="G31" i="36"/>
  <c r="G29" i="36"/>
  <c r="G75" i="36"/>
  <c r="G62" i="36"/>
  <c r="G26" i="36"/>
  <c r="G48" i="36"/>
  <c r="G81" i="36"/>
  <c r="G87" i="36"/>
  <c r="G69" i="36"/>
  <c r="G70" i="36"/>
  <c r="G64" i="36"/>
  <c r="G85" i="36"/>
  <c r="G18" i="36"/>
  <c r="G60" i="36"/>
  <c r="G65" i="36"/>
  <c r="N7" i="60"/>
  <c r="F105" i="81"/>
  <c r="D106" i="81" s="1"/>
  <c r="I30" i="43"/>
  <c r="I22" i="25"/>
  <c r="F23" i="99"/>
  <c r="H23" i="99" s="1"/>
  <c r="B23" i="99"/>
  <c r="D24" i="97"/>
  <c r="E24" i="97"/>
  <c r="F23" i="98"/>
  <c r="B23" i="98"/>
  <c r="E23" i="25"/>
  <c r="F23" i="25" s="1"/>
  <c r="B23" i="25"/>
  <c r="H23" i="97"/>
  <c r="G23" i="97"/>
  <c r="I31" i="17"/>
  <c r="J102" i="99"/>
  <c r="E104" i="99"/>
  <c r="D104" i="99"/>
  <c r="G103" i="99"/>
  <c r="F29" i="72"/>
  <c r="G29" i="72" s="1"/>
  <c r="G34" i="69"/>
  <c r="I34" i="69" s="1"/>
  <c r="H31" i="43"/>
  <c r="G31" i="43"/>
  <c r="G103" i="25"/>
  <c r="D104" i="25"/>
  <c r="B104" i="25" s="1"/>
  <c r="J102" i="25"/>
  <c r="G103" i="94"/>
  <c r="I103" i="94" s="1"/>
  <c r="I30" i="42"/>
  <c r="G30" i="74"/>
  <c r="D31" i="74"/>
  <c r="F31" i="74" s="1"/>
  <c r="H31" i="74" s="1"/>
  <c r="H30" i="74"/>
  <c r="I31" i="21"/>
  <c r="F32" i="3"/>
  <c r="D33" i="3" s="1"/>
  <c r="B104" i="26"/>
  <c r="E104" i="26"/>
  <c r="F104" i="26" s="1"/>
  <c r="H103" i="98"/>
  <c r="I103" i="98"/>
  <c r="B104" i="98"/>
  <c r="F104" i="98"/>
  <c r="I103" i="97"/>
  <c r="H103" i="97"/>
  <c r="H103" i="26"/>
  <c r="I103" i="26"/>
  <c r="F104" i="97"/>
  <c r="B104" i="97"/>
  <c r="H103" i="95"/>
  <c r="I103" i="95"/>
  <c r="F104" i="95"/>
  <c r="I103" i="93"/>
  <c r="J103" i="93" s="1"/>
  <c r="B28" i="67"/>
  <c r="F28" i="67"/>
  <c r="G28" i="67" s="1"/>
  <c r="H27" i="65"/>
  <c r="I27" i="65" s="1"/>
  <c r="F29" i="46"/>
  <c r="G29" i="46" s="1"/>
  <c r="B29" i="46"/>
  <c r="D32" i="43"/>
  <c r="B32" i="43" s="1"/>
  <c r="F31" i="42"/>
  <c r="D32" i="42" s="1"/>
  <c r="F33" i="24"/>
  <c r="H33" i="24" s="1"/>
  <c r="B33" i="24"/>
  <c r="G25" i="80"/>
  <c r="D26" i="80"/>
  <c r="E26" i="80"/>
  <c r="B24" i="94"/>
  <c r="F24" i="94"/>
  <c r="H24" i="94" s="1"/>
  <c r="D27" i="82"/>
  <c r="E27" i="82"/>
  <c r="H26" i="82"/>
  <c r="I26" i="82" s="1"/>
  <c r="B23" i="93"/>
  <c r="F23" i="93"/>
  <c r="G23" i="93" s="1"/>
  <c r="H33" i="30"/>
  <c r="I33" i="30" s="1"/>
  <c r="H25" i="80"/>
  <c r="G25" i="86"/>
  <c r="D26" i="86"/>
  <c r="H25" i="86"/>
  <c r="E26" i="86"/>
  <c r="I23" i="94"/>
  <c r="B25" i="91"/>
  <c r="F25" i="91"/>
  <c r="H25" i="91" s="1"/>
  <c r="H31" i="20"/>
  <c r="I31" i="20" s="1"/>
  <c r="E104" i="94"/>
  <c r="F104" i="94" s="1"/>
  <c r="H28" i="64"/>
  <c r="I28" i="64" s="1"/>
  <c r="I27" i="66"/>
  <c r="D27" i="75"/>
  <c r="E27" i="75"/>
  <c r="I33" i="23"/>
  <c r="F29" i="53"/>
  <c r="H29" i="53" s="1"/>
  <c r="B29" i="53"/>
  <c r="H25" i="88"/>
  <c r="I25" i="88" s="1"/>
  <c r="H27" i="60"/>
  <c r="I27" i="60" s="1"/>
  <c r="G26" i="75"/>
  <c r="G30" i="58"/>
  <c r="E31" i="58"/>
  <c r="H30" i="58"/>
  <c r="D31" i="58"/>
  <c r="F34" i="23"/>
  <c r="B34" i="23"/>
  <c r="B31" i="42"/>
  <c r="F23" i="95"/>
  <c r="E24" i="95" s="1"/>
  <c r="F25" i="84"/>
  <c r="G25" i="84" s="1"/>
  <c r="B25" i="84"/>
  <c r="B26" i="90"/>
  <c r="F26" i="90"/>
  <c r="G26" i="90" s="1"/>
  <c r="G30" i="55"/>
  <c r="I30" i="55" s="1"/>
  <c r="E31" i="55"/>
  <c r="D31" i="55"/>
  <c r="H26" i="75"/>
  <c r="E28" i="65"/>
  <c r="D28" i="65"/>
  <c r="F28" i="66"/>
  <c r="B28" i="66"/>
  <c r="F34" i="27"/>
  <c r="B34" i="27"/>
  <c r="B32" i="22"/>
  <c r="F32" i="22"/>
  <c r="G32" i="22" s="1"/>
  <c r="B25" i="85"/>
  <c r="F25" i="85"/>
  <c r="H25" i="85" s="1"/>
  <c r="H34" i="31"/>
  <c r="I34" i="31" s="1"/>
  <c r="D32" i="39"/>
  <c r="E32" i="39"/>
  <c r="B23" i="95"/>
  <c r="B23" i="96"/>
  <c r="F23" i="96"/>
  <c r="H23" i="96" s="1"/>
  <c r="B28" i="61"/>
  <c r="F28" i="61"/>
  <c r="G28" i="61" s="1"/>
  <c r="G24" i="83"/>
  <c r="I24" i="83" s="1"/>
  <c r="B25" i="81"/>
  <c r="F25" i="81"/>
  <c r="G25" i="81" s="1"/>
  <c r="F31" i="44"/>
  <c r="G31" i="44" s="1"/>
  <c r="B31" i="44"/>
  <c r="F32" i="19"/>
  <c r="G32" i="19" s="1"/>
  <c r="H31" i="39"/>
  <c r="I31" i="39" s="1"/>
  <c r="B26" i="76"/>
  <c r="F26" i="76"/>
  <c r="I23" i="33"/>
  <c r="B32" i="41"/>
  <c r="F32" i="41"/>
  <c r="G32" i="41" s="1"/>
  <c r="C41" i="17"/>
  <c r="B32" i="17"/>
  <c r="F32" i="17"/>
  <c r="F34" i="29"/>
  <c r="H34" i="29" s="1"/>
  <c r="B34" i="29"/>
  <c r="G23" i="26"/>
  <c r="H23" i="26"/>
  <c r="D24" i="26"/>
  <c r="E24" i="26" s="1"/>
  <c r="D36" i="28"/>
  <c r="E36" i="28"/>
  <c r="B32" i="19"/>
  <c r="D34" i="71"/>
  <c r="E34" i="71"/>
  <c r="D29" i="56"/>
  <c r="E29" i="56"/>
  <c r="D28" i="68"/>
  <c r="E28" i="68"/>
  <c r="B29" i="57"/>
  <c r="F29" i="57"/>
  <c r="H29" i="57" s="1"/>
  <c r="B33" i="32"/>
  <c r="G33" i="34"/>
  <c r="E34" i="34"/>
  <c r="D34" i="34"/>
  <c r="G30" i="45"/>
  <c r="E31" i="45"/>
  <c r="D31" i="45"/>
  <c r="F34" i="70"/>
  <c r="H34" i="70" s="1"/>
  <c r="B34" i="70"/>
  <c r="B26" i="77"/>
  <c r="F26" i="77"/>
  <c r="H26" i="77" s="1"/>
  <c r="H35" i="28"/>
  <c r="F24" i="92"/>
  <c r="B24" i="92"/>
  <c r="F26" i="78"/>
  <c r="G26" i="78" s="1"/>
  <c r="B26" i="78"/>
  <c r="D25" i="83"/>
  <c r="E25" i="83"/>
  <c r="I28" i="57"/>
  <c r="H30" i="45"/>
  <c r="D28" i="60"/>
  <c r="E28" i="60"/>
  <c r="F33" i="32"/>
  <c r="B29" i="54"/>
  <c r="F29" i="54"/>
  <c r="G29" i="54" s="1"/>
  <c r="B32" i="21"/>
  <c r="F32" i="21"/>
  <c r="H32" i="21" s="1"/>
  <c r="D35" i="69"/>
  <c r="E35" i="69"/>
  <c r="B31" i="73"/>
  <c r="F31" i="73"/>
  <c r="I32" i="32"/>
  <c r="E26" i="88"/>
  <c r="D26" i="88"/>
  <c r="F28" i="63"/>
  <c r="H28" i="63" s="1"/>
  <c r="B28" i="63"/>
  <c r="B24" i="89"/>
  <c r="F24" i="89"/>
  <c r="G24" i="89" s="1"/>
  <c r="G35" i="28"/>
  <c r="D34" i="30"/>
  <c r="E34" i="30"/>
  <c r="G33" i="71"/>
  <c r="I33" i="71" s="1"/>
  <c r="G28" i="56"/>
  <c r="I28" i="56" s="1"/>
  <c r="H27" i="68"/>
  <c r="I27" i="68" s="1"/>
  <c r="B32" i="3"/>
  <c r="F26" i="79"/>
  <c r="G26" i="79" s="1"/>
  <c r="B26" i="79"/>
  <c r="I33" i="70"/>
  <c r="E29" i="64"/>
  <c r="D29" i="64"/>
  <c r="I33" i="29"/>
  <c r="E35" i="31"/>
  <c r="D35" i="31"/>
  <c r="H33" i="34"/>
  <c r="B24" i="33"/>
  <c r="F24" i="33"/>
  <c r="D113" i="17"/>
  <c r="B113" i="17" s="1"/>
  <c r="E113" i="17"/>
  <c r="D25" i="87"/>
  <c r="E25" i="87"/>
  <c r="D28" i="62"/>
  <c r="E28" i="62"/>
  <c r="J103" i="89"/>
  <c r="J104" i="81"/>
  <c r="E32" i="35"/>
  <c r="F32" i="35" s="1"/>
  <c r="G31" i="35"/>
  <c r="N5" i="35" s="1"/>
  <c r="H31" i="35"/>
  <c r="N6" i="35" s="1"/>
  <c r="B32" i="35"/>
  <c r="H27" i="62"/>
  <c r="D24" i="13"/>
  <c r="E24" i="13" s="1"/>
  <c r="G24" i="87"/>
  <c r="D32" i="20"/>
  <c r="E32" i="20"/>
  <c r="B28" i="59"/>
  <c r="F28" i="59"/>
  <c r="G28" i="59" s="1"/>
  <c r="I30" i="35"/>
  <c r="B33" i="18"/>
  <c r="F33" i="18"/>
  <c r="G33" i="18" s="1"/>
  <c r="G23" i="13"/>
  <c r="I32" i="18"/>
  <c r="J107" i="62"/>
  <c r="J103" i="91"/>
  <c r="H24" i="87"/>
  <c r="G27" i="62"/>
  <c r="B112" i="34"/>
  <c r="F112" i="34"/>
  <c r="I113" i="69"/>
  <c r="H113" i="69"/>
  <c r="F113" i="31"/>
  <c r="B113" i="31"/>
  <c r="I103" i="88"/>
  <c r="H103" i="88"/>
  <c r="I113" i="27"/>
  <c r="H113" i="27"/>
  <c r="I113" i="30"/>
  <c r="H113" i="30"/>
  <c r="H112" i="32"/>
  <c r="I112" i="32"/>
  <c r="F105" i="85"/>
  <c r="B105" i="85"/>
  <c r="F112" i="19"/>
  <c r="B112" i="19"/>
  <c r="H113" i="70"/>
  <c r="I113" i="70"/>
  <c r="F108" i="64"/>
  <c r="B108" i="64"/>
  <c r="H106" i="66"/>
  <c r="I106" i="66"/>
  <c r="F108" i="65"/>
  <c r="B108" i="65"/>
  <c r="H111" i="20"/>
  <c r="I111" i="20"/>
  <c r="H108" i="72"/>
  <c r="I108" i="72"/>
  <c r="B104" i="90"/>
  <c r="F104" i="90"/>
  <c r="B104" i="86"/>
  <c r="F104" i="86"/>
  <c r="I107" i="63"/>
  <c r="H107" i="63"/>
  <c r="I107" i="60"/>
  <c r="H107" i="60"/>
  <c r="B111" i="43"/>
  <c r="F111" i="43"/>
  <c r="D113" i="22"/>
  <c r="G112" i="22"/>
  <c r="E113" i="22"/>
  <c r="B104" i="88"/>
  <c r="F104" i="88"/>
  <c r="F114" i="27"/>
  <c r="B114" i="27"/>
  <c r="F114" i="30"/>
  <c r="B114" i="30"/>
  <c r="H104" i="85"/>
  <c r="I104" i="85"/>
  <c r="F108" i="61"/>
  <c r="B108" i="61"/>
  <c r="D111" i="45"/>
  <c r="E111" i="45"/>
  <c r="G110" i="45"/>
  <c r="F111" i="39"/>
  <c r="B111" i="39"/>
  <c r="B109" i="53"/>
  <c r="F109" i="53"/>
  <c r="I105" i="79"/>
  <c r="H105" i="79"/>
  <c r="B109" i="72"/>
  <c r="F109" i="72"/>
  <c r="J109" i="45"/>
  <c r="H103" i="90"/>
  <c r="I103" i="90"/>
  <c r="H108" i="58"/>
  <c r="I108" i="58"/>
  <c r="J111" i="22"/>
  <c r="D109" i="62"/>
  <c r="G108" i="62"/>
  <c r="E109" i="62"/>
  <c r="B106" i="78"/>
  <c r="F106" i="78"/>
  <c r="H103" i="84"/>
  <c r="I103" i="84"/>
  <c r="B108" i="63"/>
  <c r="F108" i="63"/>
  <c r="J109" i="56"/>
  <c r="J110" i="41"/>
  <c r="D112" i="73"/>
  <c r="G111" i="73"/>
  <c r="E112" i="73"/>
  <c r="G104" i="91"/>
  <c r="D105" i="91"/>
  <c r="E105" i="91"/>
  <c r="F113" i="32"/>
  <c r="B113" i="32"/>
  <c r="H106" i="68"/>
  <c r="I106" i="68"/>
  <c r="E112" i="41"/>
  <c r="G111" i="41"/>
  <c r="D112" i="41"/>
  <c r="I110" i="39"/>
  <c r="H110" i="39"/>
  <c r="F114" i="70"/>
  <c r="B114" i="70"/>
  <c r="I107" i="64"/>
  <c r="H107" i="64"/>
  <c r="B107" i="66"/>
  <c r="F107" i="66"/>
  <c r="B112" i="20"/>
  <c r="F112" i="20"/>
  <c r="H113" i="29"/>
  <c r="I113" i="29"/>
  <c r="F110" i="74"/>
  <c r="B110" i="74"/>
  <c r="H103" i="92"/>
  <c r="I103" i="92"/>
  <c r="I103" i="86"/>
  <c r="H103" i="86"/>
  <c r="I105" i="78"/>
  <c r="H105" i="78"/>
  <c r="B104" i="84"/>
  <c r="F104" i="84"/>
  <c r="I110" i="43"/>
  <c r="H110" i="43"/>
  <c r="F109" i="46"/>
  <c r="B109" i="46"/>
  <c r="F114" i="69"/>
  <c r="B114" i="69"/>
  <c r="H112" i="31"/>
  <c r="I112" i="31"/>
  <c r="G104" i="89"/>
  <c r="E105" i="89"/>
  <c r="D105" i="89"/>
  <c r="G105" i="81"/>
  <c r="B107" i="68"/>
  <c r="F107" i="68"/>
  <c r="H107" i="61"/>
  <c r="I107" i="61"/>
  <c r="H111" i="19"/>
  <c r="I111" i="19"/>
  <c r="I108" i="53"/>
  <c r="H108" i="53"/>
  <c r="H107" i="65"/>
  <c r="I107" i="65"/>
  <c r="B106" i="79"/>
  <c r="F106" i="79"/>
  <c r="B114" i="29"/>
  <c r="F114" i="29"/>
  <c r="J110" i="73"/>
  <c r="F104" i="92"/>
  <c r="B104" i="92"/>
  <c r="B109" i="58"/>
  <c r="F109" i="58"/>
  <c r="F108" i="60"/>
  <c r="B108" i="60"/>
  <c r="I108" i="46"/>
  <c r="H108" i="46"/>
  <c r="B114" i="23"/>
  <c r="F114" i="23"/>
  <c r="I112" i="18"/>
  <c r="H112" i="18"/>
  <c r="F109" i="59"/>
  <c r="B109" i="59"/>
  <c r="H113" i="23"/>
  <c r="I113" i="23"/>
  <c r="E111" i="56"/>
  <c r="G110" i="56"/>
  <c r="D111" i="56"/>
  <c r="H108" i="59"/>
  <c r="I108" i="59"/>
  <c r="F113" i="18"/>
  <c r="B113" i="18"/>
  <c r="I109" i="57"/>
  <c r="H109" i="57"/>
  <c r="F114" i="71"/>
  <c r="B114" i="71"/>
  <c r="F110" i="57"/>
  <c r="B110" i="57"/>
  <c r="H113" i="71"/>
  <c r="I113" i="71"/>
  <c r="G106" i="75"/>
  <c r="D107" i="75"/>
  <c r="E107" i="75"/>
  <c r="J105" i="76"/>
  <c r="I106" i="67"/>
  <c r="H106" i="67"/>
  <c r="B111" i="44"/>
  <c r="F111" i="44"/>
  <c r="G114" i="35"/>
  <c r="B115" i="35"/>
  <c r="E115" i="35"/>
  <c r="F115" i="35" s="1"/>
  <c r="B104" i="96"/>
  <c r="H103" i="87"/>
  <c r="I103" i="87"/>
  <c r="D106" i="80"/>
  <c r="G105" i="80"/>
  <c r="E106" i="80"/>
  <c r="J110" i="42"/>
  <c r="J112" i="24"/>
  <c r="H111" i="3"/>
  <c r="I111" i="3"/>
  <c r="H104" i="82"/>
  <c r="I104" i="82"/>
  <c r="J102" i="33"/>
  <c r="H114" i="28"/>
  <c r="I114" i="28"/>
  <c r="J112" i="35"/>
  <c r="G103" i="13"/>
  <c r="D104" i="13"/>
  <c r="E106" i="83"/>
  <c r="G105" i="83"/>
  <c r="D106" i="83"/>
  <c r="B107" i="67"/>
  <c r="F107" i="67"/>
  <c r="H110" i="44"/>
  <c r="I110" i="44"/>
  <c r="E104" i="96"/>
  <c r="F104" i="96" s="1"/>
  <c r="F115" i="28"/>
  <c r="B115" i="28"/>
  <c r="J102" i="13"/>
  <c r="J104" i="80"/>
  <c r="D110" i="55"/>
  <c r="G109" i="55"/>
  <c r="E110" i="55"/>
  <c r="H112" i="17"/>
  <c r="I112" i="17"/>
  <c r="D114" i="24"/>
  <c r="G113" i="24"/>
  <c r="E114" i="24"/>
  <c r="J111" i="17"/>
  <c r="E107" i="76"/>
  <c r="G106" i="76"/>
  <c r="D107" i="76"/>
  <c r="J105" i="75"/>
  <c r="G103" i="33"/>
  <c r="D104" i="33"/>
  <c r="E104" i="33" s="1"/>
  <c r="J111" i="21"/>
  <c r="J108" i="54"/>
  <c r="G106" i="77"/>
  <c r="D107" i="77"/>
  <c r="E107" i="77"/>
  <c r="B104" i="87"/>
  <c r="F104" i="87"/>
  <c r="G109" i="54"/>
  <c r="D110" i="54"/>
  <c r="E110" i="54"/>
  <c r="J105" i="77"/>
  <c r="I113" i="35"/>
  <c r="H113" i="35"/>
  <c r="G104" i="93"/>
  <c r="D105" i="93"/>
  <c r="E105" i="93" s="1"/>
  <c r="H103" i="96"/>
  <c r="I103" i="96"/>
  <c r="J104" i="83"/>
  <c r="J108" i="55"/>
  <c r="E113" i="21"/>
  <c r="G112" i="21"/>
  <c r="D113" i="21"/>
  <c r="B112" i="3"/>
  <c r="F112" i="3"/>
  <c r="F105" i="82"/>
  <c r="B105" i="82"/>
  <c r="G111" i="42"/>
  <c r="D112" i="42"/>
  <c r="E112" i="42"/>
  <c r="E37" i="36"/>
  <c r="F55" i="36"/>
  <c r="N7" i="35" l="1"/>
  <c r="E106" i="81"/>
  <c r="G55" i="36"/>
  <c r="G25" i="91"/>
  <c r="I25" i="91" s="1"/>
  <c r="I23" i="13"/>
  <c r="N5" i="13"/>
  <c r="N7" i="13" s="1"/>
  <c r="H103" i="94"/>
  <c r="J103" i="94" s="1"/>
  <c r="D30" i="72"/>
  <c r="B30" i="72" s="1"/>
  <c r="I25" i="80"/>
  <c r="E30" i="72"/>
  <c r="H29" i="72"/>
  <c r="I29" i="72" s="1"/>
  <c r="G23" i="99"/>
  <c r="I23" i="99" s="1"/>
  <c r="E32" i="42"/>
  <c r="F32" i="42" s="1"/>
  <c r="G32" i="42" s="1"/>
  <c r="G32" i="3"/>
  <c r="H23" i="25"/>
  <c r="G23" i="25"/>
  <c r="D24" i="25"/>
  <c r="I23" i="97"/>
  <c r="D24" i="98"/>
  <c r="E24" i="98"/>
  <c r="H23" i="98"/>
  <c r="H32" i="3"/>
  <c r="E33" i="3"/>
  <c r="F33" i="3" s="1"/>
  <c r="H33" i="3" s="1"/>
  <c r="G23" i="98"/>
  <c r="F24" i="97"/>
  <c r="D25" i="97" s="1"/>
  <c r="B24" i="97"/>
  <c r="D24" i="99"/>
  <c r="E24" i="99"/>
  <c r="E104" i="25"/>
  <c r="F104" i="25" s="1"/>
  <c r="I103" i="99"/>
  <c r="H103" i="99"/>
  <c r="B104" i="99"/>
  <c r="F104" i="99"/>
  <c r="B31" i="74"/>
  <c r="I30" i="74"/>
  <c r="I31" i="43"/>
  <c r="H31" i="42"/>
  <c r="F32" i="43"/>
  <c r="G32" i="43" s="1"/>
  <c r="G31" i="42"/>
  <c r="G33" i="24"/>
  <c r="I33" i="24" s="1"/>
  <c r="I103" i="25"/>
  <c r="H103" i="25"/>
  <c r="J103" i="95"/>
  <c r="J103" i="98"/>
  <c r="H29" i="46"/>
  <c r="I29" i="46" s="1"/>
  <c r="H31" i="44"/>
  <c r="I31" i="44" s="1"/>
  <c r="E33" i="19"/>
  <c r="D105" i="97"/>
  <c r="G104" i="97"/>
  <c r="E105" i="97"/>
  <c r="J103" i="97"/>
  <c r="J103" i="26"/>
  <c r="D105" i="98"/>
  <c r="G104" i="98"/>
  <c r="E105" i="98"/>
  <c r="D105" i="26"/>
  <c r="G104" i="26"/>
  <c r="G104" i="95"/>
  <c r="D105" i="95"/>
  <c r="B105" i="95" s="1"/>
  <c r="E105" i="95"/>
  <c r="H26" i="90"/>
  <c r="I26" i="90" s="1"/>
  <c r="G24" i="94"/>
  <c r="I24" i="94" s="1"/>
  <c r="H23" i="93"/>
  <c r="I23" i="93" s="1"/>
  <c r="H26" i="79"/>
  <c r="I26" i="79" s="1"/>
  <c r="I26" i="75"/>
  <c r="H28" i="67"/>
  <c r="I28" i="67" s="1"/>
  <c r="D29" i="67"/>
  <c r="E29" i="67"/>
  <c r="I30" i="58"/>
  <c r="D30" i="46"/>
  <c r="E30" i="46"/>
  <c r="G34" i="29"/>
  <c r="I34" i="29" s="1"/>
  <c r="E34" i="24"/>
  <c r="D34" i="24"/>
  <c r="D33" i="19"/>
  <c r="H32" i="19"/>
  <c r="I32" i="19" s="1"/>
  <c r="H33" i="18"/>
  <c r="I33" i="18" s="1"/>
  <c r="H25" i="84"/>
  <c r="I25" i="84" s="1"/>
  <c r="B26" i="86"/>
  <c r="F26" i="86"/>
  <c r="H26" i="86" s="1"/>
  <c r="B26" i="80"/>
  <c r="F26" i="80"/>
  <c r="G26" i="80" s="1"/>
  <c r="D24" i="93"/>
  <c r="E24" i="93"/>
  <c r="F27" i="82"/>
  <c r="G27" i="82" s="1"/>
  <c r="B27" i="82"/>
  <c r="D25" i="94"/>
  <c r="E25" i="94"/>
  <c r="H25" i="81"/>
  <c r="I25" i="81" s="1"/>
  <c r="I25" i="86"/>
  <c r="E35" i="23"/>
  <c r="D35" i="23"/>
  <c r="G104" i="94"/>
  <c r="D105" i="94"/>
  <c r="G23" i="95"/>
  <c r="G28" i="66"/>
  <c r="E29" i="66"/>
  <c r="D29" i="66"/>
  <c r="F31" i="55"/>
  <c r="G31" i="55" s="1"/>
  <c r="B31" i="55"/>
  <c r="G34" i="23"/>
  <c r="B27" i="75"/>
  <c r="F27" i="75"/>
  <c r="H27" i="75" s="1"/>
  <c r="G32" i="21"/>
  <c r="I32" i="21" s="1"/>
  <c r="H23" i="95"/>
  <c r="H32" i="22"/>
  <c r="I32" i="22" s="1"/>
  <c r="D24" i="95"/>
  <c r="B24" i="95" s="1"/>
  <c r="B28" i="65"/>
  <c r="F28" i="65"/>
  <c r="H28" i="65" s="1"/>
  <c r="D27" i="90"/>
  <c r="E27" i="90"/>
  <c r="H34" i="23"/>
  <c r="D26" i="91"/>
  <c r="E26" i="91"/>
  <c r="B32" i="42"/>
  <c r="H28" i="66"/>
  <c r="D26" i="84"/>
  <c r="E26" i="84"/>
  <c r="F31" i="58"/>
  <c r="B31" i="58"/>
  <c r="G29" i="53"/>
  <c r="I29" i="53" s="1"/>
  <c r="D30" i="53"/>
  <c r="E30" i="53"/>
  <c r="H26" i="76"/>
  <c r="E27" i="76"/>
  <c r="D27" i="76"/>
  <c r="G34" i="70"/>
  <c r="I34" i="70" s="1"/>
  <c r="G26" i="76"/>
  <c r="D29" i="61"/>
  <c r="E29" i="61"/>
  <c r="G23" i="96"/>
  <c r="I23" i="96" s="1"/>
  <c r="E24" i="96"/>
  <c r="D24" i="96"/>
  <c r="H34" i="27"/>
  <c r="G34" i="27"/>
  <c r="E35" i="27"/>
  <c r="D35" i="27"/>
  <c r="G29" i="57"/>
  <c r="I29" i="57" s="1"/>
  <c r="D26" i="81"/>
  <c r="E26" i="81"/>
  <c r="E32" i="44"/>
  <c r="D32" i="44"/>
  <c r="H28" i="61"/>
  <c r="I28" i="61" s="1"/>
  <c r="F32" i="39"/>
  <c r="G32" i="39" s="1"/>
  <c r="B32" i="39"/>
  <c r="G25" i="85"/>
  <c r="I25" i="85" s="1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I24" i="89" s="1"/>
  <c r="D25" i="89"/>
  <c r="E25" i="89"/>
  <c r="B26" i="88"/>
  <c r="D33" i="21"/>
  <c r="E33" i="21"/>
  <c r="D34" i="32"/>
  <c r="E34" i="32"/>
  <c r="I35" i="28"/>
  <c r="G26" i="77"/>
  <c r="I26" i="77" s="1"/>
  <c r="D27" i="77"/>
  <c r="E27" i="77"/>
  <c r="D35" i="29"/>
  <c r="E35" i="29"/>
  <c r="D33" i="41"/>
  <c r="E33" i="41"/>
  <c r="B35" i="31"/>
  <c r="F35" i="31"/>
  <c r="E29" i="63"/>
  <c r="D29" i="63"/>
  <c r="H31" i="73"/>
  <c r="E32" i="73"/>
  <c r="D32" i="73"/>
  <c r="G31" i="73"/>
  <c r="D27" i="78"/>
  <c r="E27" i="78"/>
  <c r="H24" i="92"/>
  <c r="E25" i="92"/>
  <c r="D25" i="92"/>
  <c r="D32" i="74"/>
  <c r="E32" i="74"/>
  <c r="B34" i="71"/>
  <c r="F34" i="71"/>
  <c r="G34" i="71" s="1"/>
  <c r="H24" i="33"/>
  <c r="F26" i="88"/>
  <c r="H26" i="88" s="1"/>
  <c r="G24" i="92"/>
  <c r="H33" i="32"/>
  <c r="B29" i="56"/>
  <c r="F29" i="56"/>
  <c r="G29" i="56" s="1"/>
  <c r="B24" i="26"/>
  <c r="F24" i="26"/>
  <c r="G32" i="17"/>
  <c r="B33" i="3"/>
  <c r="I31" i="35"/>
  <c r="G24" i="33"/>
  <c r="D27" i="79"/>
  <c r="E27" i="79"/>
  <c r="F34" i="30"/>
  <c r="B34" i="30"/>
  <c r="G28" i="63"/>
  <c r="I28" i="63" s="1"/>
  <c r="H29" i="54"/>
  <c r="I29" i="54" s="1"/>
  <c r="E30" i="54"/>
  <c r="D30" i="54"/>
  <c r="B28" i="60"/>
  <c r="F28" i="60"/>
  <c r="H28" i="60" s="1"/>
  <c r="B25" i="83"/>
  <c r="F25" i="83"/>
  <c r="H25" i="83" s="1"/>
  <c r="H26" i="78"/>
  <c r="I26" i="78" s="1"/>
  <c r="D35" i="70"/>
  <c r="E35" i="70"/>
  <c r="F34" i="34"/>
  <c r="B34" i="34"/>
  <c r="G33" i="32"/>
  <c r="E30" i="57"/>
  <c r="D30" i="57"/>
  <c r="G31" i="74"/>
  <c r="I31" i="74" s="1"/>
  <c r="I23" i="26"/>
  <c r="H32" i="17"/>
  <c r="H32" i="41"/>
  <c r="I32" i="41" s="1"/>
  <c r="J111" i="20"/>
  <c r="J106" i="66"/>
  <c r="F113" i="17"/>
  <c r="G113" i="17" s="1"/>
  <c r="J113" i="70"/>
  <c r="J113" i="23"/>
  <c r="J103" i="90"/>
  <c r="J104" i="85"/>
  <c r="I27" i="62"/>
  <c r="I24" i="87"/>
  <c r="B32" i="20"/>
  <c r="F32" i="20"/>
  <c r="G32" i="20" s="1"/>
  <c r="F28" i="62"/>
  <c r="G28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3" i="71"/>
  <c r="J107" i="65"/>
  <c r="J111" i="19"/>
  <c r="J112" i="31"/>
  <c r="J103" i="92"/>
  <c r="J113" i="29"/>
  <c r="J108" i="72"/>
  <c r="J112" i="32"/>
  <c r="D34" i="18"/>
  <c r="E34" i="18"/>
  <c r="H28" i="59"/>
  <c r="I28" i="59" s="1"/>
  <c r="F24" i="13"/>
  <c r="G24" i="13" s="1"/>
  <c r="B24" i="13"/>
  <c r="J108" i="46"/>
  <c r="J109" i="74"/>
  <c r="E107" i="79"/>
  <c r="G106" i="79"/>
  <c r="D107" i="79"/>
  <c r="J107" i="61"/>
  <c r="D105" i="84"/>
  <c r="G104" i="84"/>
  <c r="E105" i="84"/>
  <c r="E113" i="20"/>
  <c r="D113" i="20"/>
  <c r="G112" i="20"/>
  <c r="D114" i="32"/>
  <c r="E114" i="32"/>
  <c r="G113" i="32"/>
  <c r="I108" i="62"/>
  <c r="H108" i="62"/>
  <c r="E110" i="72"/>
  <c r="D110" i="72"/>
  <c r="G109" i="72"/>
  <c r="D110" i="53"/>
  <c r="E110" i="53"/>
  <c r="G109" i="53"/>
  <c r="H110" i="45"/>
  <c r="I110" i="45"/>
  <c r="E109" i="61"/>
  <c r="D109" i="61"/>
  <c r="G108" i="61"/>
  <c r="E115" i="30"/>
  <c r="D115" i="30"/>
  <c r="G114" i="30"/>
  <c r="G111" i="43"/>
  <c r="E112" i="43"/>
  <c r="D112" i="43"/>
  <c r="D105" i="90"/>
  <c r="G104" i="90"/>
  <c r="E105" i="90"/>
  <c r="B106" i="81"/>
  <c r="F106" i="81"/>
  <c r="I104" i="89"/>
  <c r="H104" i="89"/>
  <c r="G114" i="69"/>
  <c r="E115" i="69"/>
  <c r="D115" i="69"/>
  <c r="D110" i="46"/>
  <c r="E110" i="46"/>
  <c r="G109" i="46"/>
  <c r="G110" i="74"/>
  <c r="D111" i="74"/>
  <c r="E111" i="74"/>
  <c r="J106" i="68"/>
  <c r="H111" i="73"/>
  <c r="I111" i="73"/>
  <c r="E109" i="63"/>
  <c r="G108" i="63"/>
  <c r="D109" i="63"/>
  <c r="G106" i="78"/>
  <c r="E107" i="78"/>
  <c r="D107" i="78"/>
  <c r="B109" i="62"/>
  <c r="F109" i="62"/>
  <c r="J107" i="63"/>
  <c r="G105" i="85"/>
  <c r="E106" i="85"/>
  <c r="D106" i="85"/>
  <c r="J113" i="30"/>
  <c r="J103" i="88"/>
  <c r="J113" i="69"/>
  <c r="D109" i="60"/>
  <c r="G108" i="60"/>
  <c r="E109" i="60"/>
  <c r="D105" i="92"/>
  <c r="E105" i="92"/>
  <c r="G104" i="92"/>
  <c r="D115" i="29"/>
  <c r="G114" i="29"/>
  <c r="E115" i="29"/>
  <c r="D108" i="68"/>
  <c r="E108" i="68"/>
  <c r="G107" i="68"/>
  <c r="I105" i="81"/>
  <c r="H105" i="81"/>
  <c r="D108" i="66"/>
  <c r="E108" i="66"/>
  <c r="G107" i="66"/>
  <c r="B112" i="41"/>
  <c r="F112" i="41"/>
  <c r="F105" i="91"/>
  <c r="B105" i="91"/>
  <c r="F112" i="73"/>
  <c r="B112" i="73"/>
  <c r="F111" i="45"/>
  <c r="B111" i="45"/>
  <c r="D115" i="27"/>
  <c r="G114" i="27"/>
  <c r="E115" i="27"/>
  <c r="H112" i="22"/>
  <c r="I112" i="22"/>
  <c r="D105" i="86"/>
  <c r="E105" i="86"/>
  <c r="G104" i="86"/>
  <c r="G112" i="34"/>
  <c r="D113" i="34"/>
  <c r="E113" i="34"/>
  <c r="D110" i="58"/>
  <c r="E110" i="58"/>
  <c r="G109" i="58"/>
  <c r="F105" i="89"/>
  <c r="B105" i="89"/>
  <c r="J111" i="34"/>
  <c r="J110" i="43"/>
  <c r="J105" i="78"/>
  <c r="G114" i="70"/>
  <c r="E115" i="70"/>
  <c r="D115" i="70"/>
  <c r="I111" i="41"/>
  <c r="H111" i="41"/>
  <c r="I104" i="91"/>
  <c r="H104" i="91"/>
  <c r="J103" i="84"/>
  <c r="J108" i="58"/>
  <c r="J105" i="79"/>
  <c r="D112" i="39"/>
  <c r="G111" i="39"/>
  <c r="E112" i="39"/>
  <c r="G104" i="88"/>
  <c r="D105" i="88"/>
  <c r="E105" i="88"/>
  <c r="F113" i="22"/>
  <c r="B113" i="22"/>
  <c r="J107" i="60"/>
  <c r="D109" i="65"/>
  <c r="E109" i="65"/>
  <c r="G108" i="65"/>
  <c r="G108" i="64"/>
  <c r="D109" i="64"/>
  <c r="E109" i="64"/>
  <c r="D113" i="19"/>
  <c r="G112" i="19"/>
  <c r="E113" i="19"/>
  <c r="J113" i="27"/>
  <c r="D114" i="31"/>
  <c r="G113" i="31"/>
  <c r="E114" i="31"/>
  <c r="B111" i="56"/>
  <c r="F111" i="56"/>
  <c r="G109" i="59"/>
  <c r="E110" i="59"/>
  <c r="D110" i="59"/>
  <c r="D114" i="18"/>
  <c r="E114" i="18"/>
  <c r="G113" i="18"/>
  <c r="H110" i="56"/>
  <c r="I110" i="56"/>
  <c r="J112" i="17"/>
  <c r="J108" i="59"/>
  <c r="J112" i="18"/>
  <c r="E115" i="23"/>
  <c r="D115" i="23"/>
  <c r="G114" i="23"/>
  <c r="D111" i="57"/>
  <c r="G110" i="57"/>
  <c r="E111" i="57"/>
  <c r="E115" i="71"/>
  <c r="G114" i="71"/>
  <c r="D115" i="71"/>
  <c r="J109" i="57"/>
  <c r="G104" i="96"/>
  <c r="D105" i="96"/>
  <c r="J103" i="96"/>
  <c r="H109" i="54"/>
  <c r="I109" i="54"/>
  <c r="J104" i="82"/>
  <c r="I105" i="80"/>
  <c r="H105" i="80"/>
  <c r="I106" i="76"/>
  <c r="H106" i="76"/>
  <c r="I113" i="24"/>
  <c r="H113" i="24"/>
  <c r="B104" i="13"/>
  <c r="B106" i="80"/>
  <c r="F106" i="80"/>
  <c r="D112" i="44"/>
  <c r="G111" i="44"/>
  <c r="E112" i="44"/>
  <c r="B107" i="76"/>
  <c r="F107" i="76"/>
  <c r="B116" i="35"/>
  <c r="G115" i="35"/>
  <c r="E116" i="35"/>
  <c r="F116" i="35" s="1"/>
  <c r="J106" i="67"/>
  <c r="D106" i="82"/>
  <c r="G105" i="82"/>
  <c r="E106" i="82"/>
  <c r="B107" i="77"/>
  <c r="F107" i="77"/>
  <c r="H112" i="21"/>
  <c r="I112" i="21"/>
  <c r="F105" i="93"/>
  <c r="B105" i="93"/>
  <c r="J113" i="35"/>
  <c r="H106" i="77"/>
  <c r="I106" i="77"/>
  <c r="B104" i="33"/>
  <c r="F104" i="33"/>
  <c r="F114" i="24"/>
  <c r="B114" i="24"/>
  <c r="H109" i="55"/>
  <c r="I109" i="55"/>
  <c r="D116" i="28"/>
  <c r="G115" i="28"/>
  <c r="E116" i="28"/>
  <c r="J110" i="44"/>
  <c r="F106" i="83"/>
  <c r="B106" i="83"/>
  <c r="H103" i="13"/>
  <c r="M88" i="13" s="1"/>
  <c r="M89" i="13" s="1"/>
  <c r="I103" i="13"/>
  <c r="N88" i="13" s="1"/>
  <c r="J103" i="87"/>
  <c r="H114" i="35"/>
  <c r="I114" i="35"/>
  <c r="B107" i="75"/>
  <c r="F107" i="75"/>
  <c r="B112" i="42"/>
  <c r="F112" i="42"/>
  <c r="G107" i="67"/>
  <c r="D108" i="67"/>
  <c r="E108" i="67"/>
  <c r="H111" i="42"/>
  <c r="I111" i="42"/>
  <c r="F113" i="21"/>
  <c r="B113" i="21"/>
  <c r="D113" i="3"/>
  <c r="G112" i="3"/>
  <c r="E113" i="3"/>
  <c r="H104" i="93"/>
  <c r="I104" i="93"/>
  <c r="B110" i="54"/>
  <c r="F110" i="54"/>
  <c r="G104" i="87"/>
  <c r="D105" i="87"/>
  <c r="E105" i="87"/>
  <c r="H103" i="33"/>
  <c r="I103" i="33"/>
  <c r="B110" i="55"/>
  <c r="F110" i="55"/>
  <c r="I105" i="83"/>
  <c r="H105" i="83"/>
  <c r="E104" i="13"/>
  <c r="F104" i="13" s="1"/>
  <c r="J114" i="28"/>
  <c r="J111" i="3"/>
  <c r="I106" i="75"/>
  <c r="H106" i="75"/>
  <c r="F37" i="36"/>
  <c r="G37" i="36" l="1"/>
  <c r="F30" i="72"/>
  <c r="D31" i="72" s="1"/>
  <c r="H32" i="43"/>
  <c r="I32" i="43" s="1"/>
  <c r="N89" i="13"/>
  <c r="O88" i="13"/>
  <c r="O89" i="13" s="1"/>
  <c r="I32" i="3"/>
  <c r="D33" i="43"/>
  <c r="B33" i="43" s="1"/>
  <c r="E33" i="43"/>
  <c r="I31" i="42"/>
  <c r="I23" i="25"/>
  <c r="E24" i="25"/>
  <c r="F24" i="25" s="1"/>
  <c r="H24" i="25" s="1"/>
  <c r="B24" i="25"/>
  <c r="F24" i="99"/>
  <c r="G24" i="99" s="1"/>
  <c r="B24" i="99"/>
  <c r="E25" i="97"/>
  <c r="F25" i="97" s="1"/>
  <c r="D26" i="97" s="1"/>
  <c r="B25" i="97"/>
  <c r="I23" i="98"/>
  <c r="H24" i="97"/>
  <c r="H26" i="80"/>
  <c r="I26" i="80" s="1"/>
  <c r="F33" i="19"/>
  <c r="H33" i="19" s="1"/>
  <c r="G24" i="97"/>
  <c r="F24" i="98"/>
  <c r="B24" i="98"/>
  <c r="J103" i="99"/>
  <c r="G104" i="25"/>
  <c r="D105" i="25"/>
  <c r="I28" i="66"/>
  <c r="D105" i="99"/>
  <c r="G104" i="99"/>
  <c r="E105" i="99"/>
  <c r="J103" i="25"/>
  <c r="I32" i="17"/>
  <c r="B33" i="19"/>
  <c r="H104" i="98"/>
  <c r="I104" i="98"/>
  <c r="I104" i="26"/>
  <c r="H104" i="26"/>
  <c r="F105" i="98"/>
  <c r="B105" i="98"/>
  <c r="I104" i="97"/>
  <c r="H104" i="97"/>
  <c r="F105" i="95"/>
  <c r="E106" i="95" s="1"/>
  <c r="B105" i="26"/>
  <c r="E105" i="26"/>
  <c r="F105" i="26" s="1"/>
  <c r="F105" i="97"/>
  <c r="B105" i="97"/>
  <c r="I104" i="95"/>
  <c r="H104" i="95"/>
  <c r="D114" i="17"/>
  <c r="B114" i="17" s="1"/>
  <c r="E114" i="17"/>
  <c r="I23" i="95"/>
  <c r="G25" i="83"/>
  <c r="I25" i="83" s="1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4" i="13"/>
  <c r="I24" i="13" s="1"/>
  <c r="H27" i="82"/>
  <c r="I27" i="82" s="1"/>
  <c r="D27" i="80"/>
  <c r="E27" i="80"/>
  <c r="G31" i="58"/>
  <c r="D32" i="58"/>
  <c r="E32" i="58"/>
  <c r="E105" i="94"/>
  <c r="F105" i="94" s="1"/>
  <c r="B105" i="94"/>
  <c r="G33" i="3"/>
  <c r="I33" i="3" s="1"/>
  <c r="H32" i="42"/>
  <c r="I32" i="42" s="1"/>
  <c r="D33" i="42"/>
  <c r="E33" i="42"/>
  <c r="F26" i="91"/>
  <c r="H26" i="91" s="1"/>
  <c r="B26" i="91"/>
  <c r="B27" i="90"/>
  <c r="F27" i="90"/>
  <c r="H104" i="94"/>
  <c r="I104" i="94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E31" i="72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G30" i="72"/>
  <c r="I26" i="76"/>
  <c r="B26" i="85"/>
  <c r="H32" i="39"/>
  <c r="I32" i="39" s="1"/>
  <c r="H30" i="72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H28" i="62"/>
  <c r="I28" i="62" s="1"/>
  <c r="G34" i="34"/>
  <c r="D26" i="83"/>
  <c r="E26" i="83"/>
  <c r="G28" i="60"/>
  <c r="I28" i="60" s="1"/>
  <c r="D29" i="60"/>
  <c r="E29" i="60"/>
  <c r="H34" i="30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C42" i="17"/>
  <c r="B33" i="17"/>
  <c r="F33" i="17"/>
  <c r="H33" i="17" s="1"/>
  <c r="H34" i="34"/>
  <c r="G34" i="30"/>
  <c r="F27" i="79"/>
  <c r="H27" i="79" s="1"/>
  <c r="B27" i="79"/>
  <c r="D34" i="3"/>
  <c r="E34" i="3"/>
  <c r="H29" i="56"/>
  <c r="I29" i="56" s="1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J108" i="62"/>
  <c r="J110" i="56"/>
  <c r="J112" i="22"/>
  <c r="D25" i="13"/>
  <c r="I32" i="35"/>
  <c r="B29" i="59"/>
  <c r="F29" i="59"/>
  <c r="H29" i="59" s="1"/>
  <c r="H32" i="20"/>
  <c r="I32" i="20" s="1"/>
  <c r="B34" i="18"/>
  <c r="F34" i="18"/>
  <c r="G34" i="18" s="1"/>
  <c r="D26" i="87"/>
  <c r="E26" i="87"/>
  <c r="D33" i="20"/>
  <c r="E33" i="20"/>
  <c r="J105" i="81"/>
  <c r="J111" i="73"/>
  <c r="H33" i="35"/>
  <c r="G33" i="35"/>
  <c r="E34" i="35"/>
  <c r="F34" i="35" s="1"/>
  <c r="B34" i="35"/>
  <c r="E29" i="62"/>
  <c r="D29" i="62"/>
  <c r="B109" i="64"/>
  <c r="F109" i="64"/>
  <c r="F109" i="65"/>
  <c r="B109" i="65"/>
  <c r="H111" i="39"/>
  <c r="I111" i="39"/>
  <c r="J111" i="41"/>
  <c r="E106" i="89"/>
  <c r="D106" i="89"/>
  <c r="G105" i="89"/>
  <c r="G111" i="45"/>
  <c r="E112" i="45"/>
  <c r="D112" i="45"/>
  <c r="D106" i="91"/>
  <c r="G105" i="91"/>
  <c r="E106" i="91"/>
  <c r="I107" i="68"/>
  <c r="H107" i="68"/>
  <c r="I114" i="29"/>
  <c r="H114" i="29"/>
  <c r="F105" i="92"/>
  <c r="B105" i="92"/>
  <c r="F109" i="63"/>
  <c r="B109" i="63"/>
  <c r="I110" i="74"/>
  <c r="H110" i="74"/>
  <c r="B115" i="69"/>
  <c r="F115" i="69"/>
  <c r="J104" i="89"/>
  <c r="H104" i="90"/>
  <c r="I104" i="90"/>
  <c r="H111" i="43"/>
  <c r="I111" i="43"/>
  <c r="I108" i="61"/>
  <c r="H108" i="61"/>
  <c r="H109" i="72"/>
  <c r="I109" i="72"/>
  <c r="I112" i="20"/>
  <c r="H112" i="20"/>
  <c r="I104" i="84"/>
  <c r="H104" i="84"/>
  <c r="I106" i="79"/>
  <c r="H106" i="79"/>
  <c r="I113" i="31"/>
  <c r="H113" i="31"/>
  <c r="I112" i="19"/>
  <c r="H112" i="19"/>
  <c r="H108" i="64"/>
  <c r="I108" i="64"/>
  <c r="F105" i="88"/>
  <c r="B105" i="88"/>
  <c r="F112" i="39"/>
  <c r="B112" i="39"/>
  <c r="F115" i="70"/>
  <c r="B115" i="70"/>
  <c r="H109" i="58"/>
  <c r="I109" i="58"/>
  <c r="F113" i="34"/>
  <c r="B113" i="34"/>
  <c r="B105" i="86"/>
  <c r="F105" i="86"/>
  <c r="H114" i="27"/>
  <c r="I114" i="27"/>
  <c r="D113" i="41"/>
  <c r="E113" i="41"/>
  <c r="G112" i="41"/>
  <c r="B108" i="66"/>
  <c r="F108" i="66"/>
  <c r="F115" i="29"/>
  <c r="B115" i="29"/>
  <c r="H105" i="85"/>
  <c r="I105" i="85"/>
  <c r="F107" i="78"/>
  <c r="B107" i="78"/>
  <c r="I108" i="63"/>
  <c r="H108" i="63"/>
  <c r="I109" i="46"/>
  <c r="H109" i="46"/>
  <c r="D107" i="81"/>
  <c r="G106" i="81"/>
  <c r="E107" i="81"/>
  <c r="B105" i="90"/>
  <c r="F105" i="90"/>
  <c r="I114" i="30"/>
  <c r="H114" i="30"/>
  <c r="F109" i="61"/>
  <c r="B109" i="61"/>
  <c r="I109" i="53"/>
  <c r="H109" i="53"/>
  <c r="B110" i="72"/>
  <c r="F110" i="72"/>
  <c r="H113" i="32"/>
  <c r="I113" i="32"/>
  <c r="B113" i="20"/>
  <c r="F113" i="20"/>
  <c r="F105" i="84"/>
  <c r="B105" i="84"/>
  <c r="F114" i="31"/>
  <c r="B114" i="31"/>
  <c r="F113" i="19"/>
  <c r="B113" i="19"/>
  <c r="I108" i="65"/>
  <c r="H108" i="65"/>
  <c r="I104" i="88"/>
  <c r="H104" i="88"/>
  <c r="J104" i="91"/>
  <c r="I112" i="34"/>
  <c r="H112" i="34"/>
  <c r="B115" i="27"/>
  <c r="F115" i="27"/>
  <c r="G112" i="73"/>
  <c r="D113" i="73"/>
  <c r="E113" i="73"/>
  <c r="F108" i="68"/>
  <c r="B108" i="68"/>
  <c r="I104" i="92"/>
  <c r="H104" i="92"/>
  <c r="H108" i="60"/>
  <c r="I108" i="60"/>
  <c r="I114" i="69"/>
  <c r="H114" i="69"/>
  <c r="F112" i="43"/>
  <c r="B112" i="43"/>
  <c r="F115" i="30"/>
  <c r="B115" i="30"/>
  <c r="E114" i="22"/>
  <c r="D114" i="22"/>
  <c r="G113" i="22"/>
  <c r="H114" i="70"/>
  <c r="I114" i="70"/>
  <c r="F110" i="58"/>
  <c r="B110" i="58"/>
  <c r="I104" i="86"/>
  <c r="H104" i="86"/>
  <c r="I107" i="66"/>
  <c r="H107" i="66"/>
  <c r="B109" i="60"/>
  <c r="F109" i="60"/>
  <c r="B106" i="85"/>
  <c r="F106" i="85"/>
  <c r="G109" i="62"/>
  <c r="D110" i="62"/>
  <c r="E110" i="62"/>
  <c r="I106" i="78"/>
  <c r="H106" i="78"/>
  <c r="F111" i="74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I114" i="23"/>
  <c r="F114" i="18"/>
  <c r="B114" i="18"/>
  <c r="F115" i="23"/>
  <c r="B115" i="23"/>
  <c r="F110" i="59"/>
  <c r="B110" i="59"/>
  <c r="I109" i="59"/>
  <c r="H109" i="59"/>
  <c r="J114" i="35"/>
  <c r="I113" i="18"/>
  <c r="H113" i="18"/>
  <c r="H114" i="71"/>
  <c r="I114" i="71"/>
  <c r="H110" i="57"/>
  <c r="I110" i="57"/>
  <c r="F111" i="57"/>
  <c r="B111" i="57"/>
  <c r="B115" i="71"/>
  <c r="F115" i="71"/>
  <c r="J105" i="83"/>
  <c r="G110" i="55"/>
  <c r="E111" i="55"/>
  <c r="D111" i="55"/>
  <c r="H107" i="67"/>
  <c r="I107" i="67"/>
  <c r="J103" i="13"/>
  <c r="J106" i="77"/>
  <c r="J112" i="21"/>
  <c r="F106" i="82"/>
  <c r="B106" i="82"/>
  <c r="I115" i="35"/>
  <c r="H115" i="35"/>
  <c r="B105" i="87"/>
  <c r="F105" i="87"/>
  <c r="D105" i="13"/>
  <c r="E105" i="13" s="1"/>
  <c r="G104" i="13"/>
  <c r="B105" i="96"/>
  <c r="H104" i="87"/>
  <c r="I104" i="87"/>
  <c r="I112" i="3"/>
  <c r="H112" i="3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J109" i="54"/>
  <c r="E105" i="96"/>
  <c r="F105" i="96" s="1"/>
  <c r="J111" i="42"/>
  <c r="D108" i="75"/>
  <c r="G107" i="75"/>
  <c r="E108" i="75"/>
  <c r="F116" i="28"/>
  <c r="B116" i="28"/>
  <c r="D108" i="77"/>
  <c r="E108" i="77"/>
  <c r="G107" i="77"/>
  <c r="J113" i="24"/>
  <c r="D115" i="24"/>
  <c r="G114" i="24"/>
  <c r="E115" i="24"/>
  <c r="I111" i="44"/>
  <c r="H111" i="44"/>
  <c r="J105" i="80"/>
  <c r="J106" i="75"/>
  <c r="J103" i="33"/>
  <c r="H113" i="17"/>
  <c r="I113" i="17"/>
  <c r="D111" i="54"/>
  <c r="G110" i="54"/>
  <c r="E111" i="54"/>
  <c r="J104" i="93"/>
  <c r="B113" i="3"/>
  <c r="F113" i="3"/>
  <c r="D114" i="21"/>
  <c r="G113" i="21"/>
  <c r="E114" i="21"/>
  <c r="B108" i="67"/>
  <c r="F108" i="67"/>
  <c r="E107" i="83"/>
  <c r="G106" i="83"/>
  <c r="D107" i="83"/>
  <c r="I115" i="28"/>
  <c r="H115" i="28"/>
  <c r="G105" i="93"/>
  <c r="D106" i="93"/>
  <c r="E106" i="93" s="1"/>
  <c r="I105" i="82"/>
  <c r="H105" i="82"/>
  <c r="E117" i="35"/>
  <c r="F117" i="35" s="1"/>
  <c r="B117" i="35"/>
  <c r="G116" i="35"/>
  <c r="I104" i="96"/>
  <c r="H104" i="96"/>
  <c r="E34" i="19" l="1"/>
  <c r="F33" i="43"/>
  <c r="F114" i="17"/>
  <c r="G33" i="19"/>
  <c r="I33" i="19" s="1"/>
  <c r="E25" i="95"/>
  <c r="G24" i="25"/>
  <c r="I24" i="25" s="1"/>
  <c r="D34" i="19"/>
  <c r="F34" i="19" s="1"/>
  <c r="G34" i="19" s="1"/>
  <c r="D25" i="95"/>
  <c r="F25" i="95" s="1"/>
  <c r="G25" i="95" s="1"/>
  <c r="G25" i="97"/>
  <c r="H24" i="99"/>
  <c r="I24" i="99" s="1"/>
  <c r="D25" i="98"/>
  <c r="E25" i="98"/>
  <c r="H24" i="98"/>
  <c r="G24" i="98"/>
  <c r="E26" i="97"/>
  <c r="F26" i="97" s="1"/>
  <c r="B26" i="97"/>
  <c r="I24" i="97"/>
  <c r="H25" i="97"/>
  <c r="D25" i="99"/>
  <c r="E25" i="99"/>
  <c r="D25" i="25"/>
  <c r="E25" i="25" s="1"/>
  <c r="F25" i="25" s="1"/>
  <c r="B105" i="25"/>
  <c r="E105" i="25"/>
  <c r="F105" i="25" s="1"/>
  <c r="I104" i="25"/>
  <c r="H104" i="25"/>
  <c r="H104" i="99"/>
  <c r="I104" i="99"/>
  <c r="F105" i="99"/>
  <c r="B105" i="99"/>
  <c r="G24" i="95"/>
  <c r="I24" i="95" s="1"/>
  <c r="H26" i="85"/>
  <c r="G26" i="85"/>
  <c r="H30" i="46"/>
  <c r="I30" i="46" s="1"/>
  <c r="G34" i="32"/>
  <c r="I34" i="32" s="1"/>
  <c r="J104" i="95"/>
  <c r="J104" i="98"/>
  <c r="D106" i="97"/>
  <c r="E106" i="97" s="1"/>
  <c r="G105" i="97"/>
  <c r="D106" i="26"/>
  <c r="G105" i="26"/>
  <c r="J104" i="97"/>
  <c r="J104" i="26"/>
  <c r="D106" i="95"/>
  <c r="B106" i="95" s="1"/>
  <c r="G105" i="95"/>
  <c r="D106" i="98"/>
  <c r="G105" i="98"/>
  <c r="E106" i="98"/>
  <c r="J104" i="94"/>
  <c r="D27" i="85"/>
  <c r="F27" i="85" s="1"/>
  <c r="F27" i="80"/>
  <c r="H27" i="80" s="1"/>
  <c r="G27" i="77"/>
  <c r="I27" i="77" s="1"/>
  <c r="G32" i="74"/>
  <c r="I32" i="74" s="1"/>
  <c r="I30" i="72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I33" i="21"/>
  <c r="G26" i="84"/>
  <c r="G105" i="94"/>
  <c r="D106" i="9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E34" i="22"/>
  <c r="D34" i="22"/>
  <c r="E25" i="96"/>
  <c r="D25" i="96"/>
  <c r="F33" i="39"/>
  <c r="G33" i="39" s="1"/>
  <c r="B33" i="39"/>
  <c r="G27" i="76"/>
  <c r="F31" i="72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D34" i="43"/>
  <c r="E34" i="43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G25" i="89"/>
  <c r="I25" i="89" s="1"/>
  <c r="E33" i="73"/>
  <c r="D33" i="73"/>
  <c r="H33" i="43"/>
  <c r="F27" i="88"/>
  <c r="H27" i="88" s="1"/>
  <c r="B27" i="88"/>
  <c r="D31" i="57"/>
  <c r="E31" i="57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G33" i="43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H34" i="35"/>
  <c r="B33" i="20"/>
  <c r="F33" i="20"/>
  <c r="G33" i="20" s="1"/>
  <c r="B29" i="62"/>
  <c r="F29" i="62"/>
  <c r="H29" i="62" s="1"/>
  <c r="B25" i="13"/>
  <c r="J114" i="23"/>
  <c r="J104" i="86"/>
  <c r="J110" i="74"/>
  <c r="J107" i="68"/>
  <c r="I33" i="35"/>
  <c r="B26" i="87"/>
  <c r="F26" i="87"/>
  <c r="G26" i="87" s="1"/>
  <c r="D35" i="18"/>
  <c r="E35" i="18"/>
  <c r="E30" i="59"/>
  <c r="D30" i="59"/>
  <c r="E25" i="13"/>
  <c r="F25" i="13" s="1"/>
  <c r="D111" i="53"/>
  <c r="E111" i="53"/>
  <c r="G110" i="53"/>
  <c r="D107" i="85"/>
  <c r="E107" i="85"/>
  <c r="G106" i="85"/>
  <c r="I113" i="22"/>
  <c r="H113" i="22"/>
  <c r="D116" i="30"/>
  <c r="G115" i="30"/>
  <c r="E116" i="30"/>
  <c r="F113" i="73"/>
  <c r="B113" i="73"/>
  <c r="D114" i="19"/>
  <c r="E114" i="19"/>
  <c r="G113" i="19"/>
  <c r="G105" i="84"/>
  <c r="E106" i="84"/>
  <c r="D106" i="84"/>
  <c r="H106" i="81"/>
  <c r="I106" i="81"/>
  <c r="E109" i="66"/>
  <c r="D109" i="66"/>
  <c r="G108" i="66"/>
  <c r="F113" i="41"/>
  <c r="B113" i="41"/>
  <c r="G112" i="39"/>
  <c r="E113" i="39"/>
  <c r="D113" i="39"/>
  <c r="D116" i="69"/>
  <c r="G115" i="69"/>
  <c r="E116" i="69"/>
  <c r="D108" i="79"/>
  <c r="E108" i="79"/>
  <c r="G107" i="79"/>
  <c r="G110" i="58"/>
  <c r="D111" i="58"/>
  <c r="E111" i="58"/>
  <c r="F114" i="22"/>
  <c r="B114" i="22"/>
  <c r="I112" i="73"/>
  <c r="H112" i="73"/>
  <c r="E114" i="20"/>
  <c r="D114" i="20"/>
  <c r="G113" i="20"/>
  <c r="G110" i="72"/>
  <c r="D111" i="72"/>
  <c r="E111" i="72"/>
  <c r="E106" i="90"/>
  <c r="G105" i="90"/>
  <c r="D106" i="90"/>
  <c r="B107" i="81"/>
  <c r="F107" i="81"/>
  <c r="E110" i="63"/>
  <c r="D110" i="63"/>
  <c r="G109" i="63"/>
  <c r="J114" i="29"/>
  <c r="H105" i="91"/>
  <c r="I105" i="91"/>
  <c r="H111" i="45"/>
  <c r="I111" i="45"/>
  <c r="G109" i="65"/>
  <c r="E110" i="65"/>
  <c r="D110" i="65"/>
  <c r="J113" i="18"/>
  <c r="J109" i="59"/>
  <c r="D112" i="74"/>
  <c r="G111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H112" i="41"/>
  <c r="G113" i="34"/>
  <c r="E114" i="34"/>
  <c r="D114" i="34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I105" i="89"/>
  <c r="E110" i="64"/>
  <c r="D110" i="64"/>
  <c r="G109" i="64"/>
  <c r="G114" i="32"/>
  <c r="D115" i="32"/>
  <c r="E115" i="32"/>
  <c r="G110" i="46"/>
  <c r="E111" i="46"/>
  <c r="D111" i="46"/>
  <c r="H109" i="62"/>
  <c r="I109" i="62"/>
  <c r="J113" i="32"/>
  <c r="J109" i="46"/>
  <c r="G107" i="78"/>
  <c r="D108" i="78"/>
  <c r="E108" i="78"/>
  <c r="D116" i="29"/>
  <c r="G115" i="29"/>
  <c r="E116" i="29"/>
  <c r="E106" i="86"/>
  <c r="G105" i="86"/>
  <c r="D106" i="86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I111" i="56"/>
  <c r="D112" i="57"/>
  <c r="G111" i="57"/>
  <c r="E112" i="57"/>
  <c r="D116" i="71"/>
  <c r="G115" i="71"/>
  <c r="E116" i="71"/>
  <c r="J110" i="57"/>
  <c r="J111" i="44"/>
  <c r="I114" i="24"/>
  <c r="H114" i="24"/>
  <c r="G112" i="44"/>
  <c r="D113" i="44"/>
  <c r="E113" i="44"/>
  <c r="J104" i="96"/>
  <c r="G117" i="35"/>
  <c r="E118" i="35"/>
  <c r="F118" i="35" s="1"/>
  <c r="B118" i="35"/>
  <c r="D109" i="67"/>
  <c r="G108" i="67"/>
  <c r="E109" i="67"/>
  <c r="I107" i="77"/>
  <c r="H107" i="77"/>
  <c r="H104" i="33"/>
  <c r="I104" i="33"/>
  <c r="D107" i="82"/>
  <c r="G106" i="82"/>
  <c r="E107" i="82"/>
  <c r="I113" i="21"/>
  <c r="H113" i="2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I104" i="13"/>
  <c r="D106" i="87"/>
  <c r="G105" i="87"/>
  <c r="E106" i="87"/>
  <c r="B111" i="55"/>
  <c r="F111" i="55"/>
  <c r="I105" i="93"/>
  <c r="H105" i="93"/>
  <c r="G113" i="3"/>
  <c r="D114" i="3"/>
  <c r="E114" i="3"/>
  <c r="F108" i="75"/>
  <c r="B108" i="75"/>
  <c r="I106" i="80"/>
  <c r="H106" i="80"/>
  <c r="J112" i="3"/>
  <c r="J104" i="87"/>
  <c r="G105" i="96"/>
  <c r="D106" i="96"/>
  <c r="H110" i="55"/>
  <c r="I110" i="55"/>
  <c r="B107" i="83"/>
  <c r="F107" i="83"/>
  <c r="H110" i="54"/>
  <c r="I110" i="54"/>
  <c r="F115" i="24"/>
  <c r="B115" i="24"/>
  <c r="G114" i="17"/>
  <c r="D115" i="17"/>
  <c r="E115" i="17"/>
  <c r="H106" i="83"/>
  <c r="I106" i="83"/>
  <c r="H116" i="35"/>
  <c r="I116" i="35"/>
  <c r="J105" i="82"/>
  <c r="F106" i="93"/>
  <c r="B106" i="93"/>
  <c r="J115" i="28"/>
  <c r="F114" i="21"/>
  <c r="B114" i="21"/>
  <c r="J113" i="17"/>
  <c r="F108" i="77"/>
  <c r="B108" i="77"/>
  <c r="H107" i="75"/>
  <c r="I107" i="75"/>
  <c r="H107" i="76"/>
  <c r="I107" i="76"/>
  <c r="F105" i="33"/>
  <c r="B105" i="33"/>
  <c r="H112" i="42"/>
  <c r="I112" i="42"/>
  <c r="F105" i="13"/>
  <c r="B105" i="13"/>
  <c r="J115" i="35"/>
  <c r="J107" i="67"/>
  <c r="B25" i="95" l="1"/>
  <c r="B34" i="19"/>
  <c r="I25" i="97"/>
  <c r="I26" i="85"/>
  <c r="D26" i="25"/>
  <c r="B26" i="25" s="1"/>
  <c r="D27" i="97"/>
  <c r="E27" i="97"/>
  <c r="H26" i="97"/>
  <c r="G26" i="97"/>
  <c r="F25" i="99"/>
  <c r="D26" i="99" s="1"/>
  <c r="B25" i="99"/>
  <c r="I24" i="98"/>
  <c r="B25" i="25"/>
  <c r="G25" i="25"/>
  <c r="H25" i="25"/>
  <c r="F25" i="98"/>
  <c r="B25" i="98"/>
  <c r="J104" i="25"/>
  <c r="G105" i="25"/>
  <c r="D106" i="25"/>
  <c r="E106" i="99"/>
  <c r="D106" i="99"/>
  <c r="G105" i="99"/>
  <c r="J104" i="99"/>
  <c r="D28" i="80"/>
  <c r="B28" i="80" s="1"/>
  <c r="B27" i="85"/>
  <c r="E28" i="80"/>
  <c r="G27" i="80"/>
  <c r="I27" i="80" s="1"/>
  <c r="F106" i="95"/>
  <c r="D107" i="95" s="1"/>
  <c r="E107" i="95" s="1"/>
  <c r="H105" i="98"/>
  <c r="I105" i="98"/>
  <c r="B106" i="98"/>
  <c r="F106" i="98"/>
  <c r="H105" i="95"/>
  <c r="I105" i="95"/>
  <c r="H105" i="26"/>
  <c r="I105" i="26"/>
  <c r="I105" i="97"/>
  <c r="H105" i="97"/>
  <c r="B106" i="26"/>
  <c r="E106" i="26"/>
  <c r="F106" i="26" s="1"/>
  <c r="F106" i="97"/>
  <c r="B106" i="97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I105" i="94"/>
  <c r="H105" i="94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E106" i="94"/>
  <c r="F106" i="94" s="1"/>
  <c r="B106" i="9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H25" i="95"/>
  <c r="I25" i="95" s="1"/>
  <c r="D26" i="95"/>
  <c r="E26" i="95"/>
  <c r="I27" i="76"/>
  <c r="H27" i="85"/>
  <c r="I35" i="70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I33" i="43"/>
  <c r="D35" i="19"/>
  <c r="E35" i="19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H34" i="19"/>
  <c r="I34" i="19" s="1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43"/>
  <c r="G34" i="43" s="1"/>
  <c r="B34" i="43"/>
  <c r="F34" i="17"/>
  <c r="G34" i="17" s="1"/>
  <c r="C43" i="17"/>
  <c r="B34" i="17"/>
  <c r="E30" i="68"/>
  <c r="D30" i="68"/>
  <c r="J112" i="41"/>
  <c r="D26" i="13"/>
  <c r="E26" i="13" s="1"/>
  <c r="G25" i="13"/>
  <c r="H25" i="13"/>
  <c r="J104" i="13"/>
  <c r="J105" i="91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J112" i="73"/>
  <c r="G29" i="62"/>
  <c r="I29" i="62" s="1"/>
  <c r="E34" i="20"/>
  <c r="D34" i="20"/>
  <c r="F106" i="86"/>
  <c r="B106" i="86"/>
  <c r="I115" i="29"/>
  <c r="H115" i="29"/>
  <c r="H107" i="78"/>
  <c r="I107" i="78"/>
  <c r="F110" i="64"/>
  <c r="B110" i="64"/>
  <c r="H105" i="88"/>
  <c r="I105" i="88"/>
  <c r="B114" i="34"/>
  <c r="F114" i="34"/>
  <c r="B116" i="27"/>
  <c r="F116" i="27"/>
  <c r="B113" i="43"/>
  <c r="F113" i="43"/>
  <c r="B110" i="60"/>
  <c r="F110" i="60"/>
  <c r="H111" i="74"/>
  <c r="I111" i="74"/>
  <c r="F110" i="65"/>
  <c r="B110" i="65"/>
  <c r="H109" i="63"/>
  <c r="I109" i="63"/>
  <c r="B114" i="20"/>
  <c r="F114" i="20"/>
  <c r="H110" i="58"/>
  <c r="I110" i="58"/>
  <c r="I108" i="66"/>
  <c r="H108" i="66"/>
  <c r="I113" i="19"/>
  <c r="H113" i="19"/>
  <c r="E114" i="73"/>
  <c r="D114" i="73"/>
  <c r="G113" i="73"/>
  <c r="B107" i="85"/>
  <c r="F107" i="85"/>
  <c r="H105" i="92"/>
  <c r="I105" i="92"/>
  <c r="I105" i="86"/>
  <c r="H105" i="86"/>
  <c r="F116" i="29"/>
  <c r="B116" i="29"/>
  <c r="F111" i="46"/>
  <c r="B111" i="46"/>
  <c r="B115" i="32"/>
  <c r="F115" i="32"/>
  <c r="D107" i="91"/>
  <c r="G106" i="91"/>
  <c r="E107" i="91"/>
  <c r="I115" i="70"/>
  <c r="H115" i="70"/>
  <c r="H109" i="61"/>
  <c r="I109" i="61"/>
  <c r="F115" i="31"/>
  <c r="B115" i="31"/>
  <c r="H115" i="27"/>
  <c r="I115" i="27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H107" i="79"/>
  <c r="H115" i="69"/>
  <c r="I115" i="69"/>
  <c r="I112" i="39"/>
  <c r="H112" i="39"/>
  <c r="B109" i="66"/>
  <c r="F109" i="66"/>
  <c r="B106" i="84"/>
  <c r="F106" i="84"/>
  <c r="J113" i="22"/>
  <c r="I110" i="53"/>
  <c r="H110" i="53"/>
  <c r="J107" i="76"/>
  <c r="E107" i="89"/>
  <c r="G106" i="89"/>
  <c r="D107" i="89"/>
  <c r="F106" i="92"/>
  <c r="B106" i="92"/>
  <c r="I114" i="32"/>
  <c r="H114" i="32"/>
  <c r="J105" i="89"/>
  <c r="F106" i="88"/>
  <c r="B106" i="88"/>
  <c r="H113" i="34"/>
  <c r="I113" i="34"/>
  <c r="B110" i="61"/>
  <c r="F110" i="61"/>
  <c r="I114" i="31"/>
  <c r="H114" i="31"/>
  <c r="H112" i="43"/>
  <c r="I112" i="43"/>
  <c r="I109" i="60"/>
  <c r="H109" i="60"/>
  <c r="I109" i="65"/>
  <c r="H109" i="65"/>
  <c r="I105" i="90"/>
  <c r="H105" i="90"/>
  <c r="H110" i="72"/>
  <c r="I110" i="72"/>
  <c r="F116" i="69"/>
  <c r="B116" i="69"/>
  <c r="B114" i="19"/>
  <c r="F114" i="19"/>
  <c r="I115" i="30"/>
  <c r="H115" i="30"/>
  <c r="H106" i="85"/>
  <c r="I106" i="85"/>
  <c r="J110" i="55"/>
  <c r="D113" i="45"/>
  <c r="E113" i="45"/>
  <c r="G112" i="45"/>
  <c r="F108" i="78"/>
  <c r="B108" i="78"/>
  <c r="J109" i="62"/>
  <c r="I110" i="46"/>
  <c r="H110" i="46"/>
  <c r="H109" i="64"/>
  <c r="I109" i="64"/>
  <c r="F116" i="70"/>
  <c r="B116" i="70"/>
  <c r="H108" i="68"/>
  <c r="I108" i="68"/>
  <c r="J111" i="45"/>
  <c r="G107" i="81"/>
  <c r="E108" i="81"/>
  <c r="D108" i="81"/>
  <c r="I113" i="20"/>
  <c r="H113" i="20"/>
  <c r="F111" i="58"/>
  <c r="B111" i="58"/>
  <c r="B108" i="79"/>
  <c r="F108" i="79"/>
  <c r="F113" i="39"/>
  <c r="B113" i="39"/>
  <c r="D114" i="41"/>
  <c r="G113" i="41"/>
  <c r="E114" i="41"/>
  <c r="J106" i="81"/>
  <c r="I105" i="84"/>
  <c r="H105" i="84"/>
  <c r="F116" i="30"/>
  <c r="B116" i="30"/>
  <c r="B111" i="53"/>
  <c r="F111" i="53"/>
  <c r="G112" i="56"/>
  <c r="E113" i="56"/>
  <c r="D113" i="56"/>
  <c r="H114" i="18"/>
  <c r="I114" i="18"/>
  <c r="I115" i="23"/>
  <c r="H115" i="23"/>
  <c r="H110" i="59"/>
  <c r="I110" i="59"/>
  <c r="B116" i="23"/>
  <c r="F116" i="23"/>
  <c r="J107" i="75"/>
  <c r="J116" i="35"/>
  <c r="J110" i="54"/>
  <c r="J104" i="33"/>
  <c r="J111" i="56"/>
  <c r="B115" i="18"/>
  <c r="F115" i="18"/>
  <c r="F111" i="59"/>
  <c r="B111" i="59"/>
  <c r="F116" i="71"/>
  <c r="B116" i="71"/>
  <c r="H111" i="57"/>
  <c r="I111" i="57"/>
  <c r="J112" i="42"/>
  <c r="B112" i="57"/>
  <c r="F112" i="57"/>
  <c r="I115" i="71"/>
  <c r="H115" i="71"/>
  <c r="J106" i="80"/>
  <c r="J105" i="93"/>
  <c r="J113" i="21"/>
  <c r="E119" i="35"/>
  <c r="F119" i="35" s="1"/>
  <c r="B119" i="35"/>
  <c r="G118" i="35"/>
  <c r="J114" i="24"/>
  <c r="G105" i="13"/>
  <c r="D106" i="13"/>
  <c r="E106" i="13" s="1"/>
  <c r="H114" i="17"/>
  <c r="I114" i="17"/>
  <c r="E108" i="83"/>
  <c r="G107" i="83"/>
  <c r="D108" i="83"/>
  <c r="B114" i="3"/>
  <c r="F114" i="3"/>
  <c r="D109" i="76"/>
  <c r="G108" i="76"/>
  <c r="E109" i="76"/>
  <c r="I108" i="67"/>
  <c r="H108" i="67"/>
  <c r="E109" i="77"/>
  <c r="G108" i="77"/>
  <c r="D109" i="77"/>
  <c r="H113" i="3"/>
  <c r="I113" i="3"/>
  <c r="F109" i="67"/>
  <c r="B109" i="67"/>
  <c r="E115" i="21"/>
  <c r="G114" i="21"/>
  <c r="D115" i="21"/>
  <c r="H105" i="96"/>
  <c r="I105" i="96"/>
  <c r="D109" i="75"/>
  <c r="G108" i="75"/>
  <c r="E109" i="75"/>
  <c r="I105" i="87"/>
  <c r="H105" i="87"/>
  <c r="D112" i="54"/>
  <c r="G111" i="54"/>
  <c r="E112" i="54"/>
  <c r="F107" i="82"/>
  <c r="B107" i="82"/>
  <c r="J107" i="77"/>
  <c r="H117" i="35"/>
  <c r="I117" i="35"/>
  <c r="B113" i="44"/>
  <c r="F113" i="44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H106" i="82"/>
  <c r="G105" i="33"/>
  <c r="D106" i="33"/>
  <c r="E106" i="33" s="1"/>
  <c r="D107" i="93"/>
  <c r="E107" i="93" s="1"/>
  <c r="G106" i="93"/>
  <c r="J106" i="83"/>
  <c r="F115" i="17"/>
  <c r="B115" i="17"/>
  <c r="F106" i="87"/>
  <c r="B106" i="87"/>
  <c r="E108" i="80"/>
  <c r="G107" i="80"/>
  <c r="D108" i="80"/>
  <c r="H116" i="28"/>
  <c r="I116" i="28"/>
  <c r="I112" i="44"/>
  <c r="H112" i="44"/>
  <c r="E26" i="25" l="1"/>
  <c r="F26" i="25" s="1"/>
  <c r="G26" i="25" s="1"/>
  <c r="B107" i="95"/>
  <c r="I25" i="25"/>
  <c r="D26" i="98"/>
  <c r="E26" i="98"/>
  <c r="H25" i="98"/>
  <c r="E26" i="99"/>
  <c r="F26" i="99" s="1"/>
  <c r="B26" i="99"/>
  <c r="F27" i="97"/>
  <c r="D28" i="97" s="1"/>
  <c r="B27" i="97"/>
  <c r="G25" i="98"/>
  <c r="H25" i="99"/>
  <c r="F28" i="80"/>
  <c r="D29" i="80" s="1"/>
  <c r="G25" i="99"/>
  <c r="I26" i="97"/>
  <c r="B106" i="25"/>
  <c r="E106" i="25"/>
  <c r="F106" i="25" s="1"/>
  <c r="I35" i="35"/>
  <c r="H105" i="25"/>
  <c r="I105" i="25"/>
  <c r="H105" i="99"/>
  <c r="I105" i="99"/>
  <c r="B106" i="99"/>
  <c r="F106" i="99"/>
  <c r="I36" i="69"/>
  <c r="H30" i="67"/>
  <c r="I30" i="67" s="1"/>
  <c r="J105" i="95"/>
  <c r="J105" i="98"/>
  <c r="F107" i="95"/>
  <c r="G107" i="95" s="1"/>
  <c r="G106" i="95"/>
  <c r="H30" i="59"/>
  <c r="I30" i="59" s="1"/>
  <c r="G35" i="18"/>
  <c r="I35" i="18" s="1"/>
  <c r="G106" i="98"/>
  <c r="D107" i="98"/>
  <c r="E107" i="98"/>
  <c r="G106" i="97"/>
  <c r="D107" i="97"/>
  <c r="E107" i="97"/>
  <c r="J105" i="97"/>
  <c r="D107" i="26"/>
  <c r="G106" i="26"/>
  <c r="J105" i="26"/>
  <c r="J105" i="94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E29" i="80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106" i="94"/>
  <c r="D107" i="94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F26" i="95"/>
  <c r="G26" i="95" s="1"/>
  <c r="B26" i="95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B35" i="19"/>
  <c r="F35" i="19"/>
  <c r="G35" i="19" s="1"/>
  <c r="E34" i="74"/>
  <c r="D34" i="74"/>
  <c r="F37" i="69"/>
  <c r="H37" i="69" s="1"/>
  <c r="B37" i="69"/>
  <c r="E35" i="21"/>
  <c r="D35" i="21"/>
  <c r="H34" i="41"/>
  <c r="E26" i="26"/>
  <c r="F26" i="26" s="1"/>
  <c r="B26" i="26"/>
  <c r="B30" i="68"/>
  <c r="F30" i="68"/>
  <c r="G30" i="68" s="1"/>
  <c r="B31" i="56"/>
  <c r="F31" i="56"/>
  <c r="B38" i="28"/>
  <c r="F38" i="28"/>
  <c r="H34" i="43"/>
  <c r="I34" i="43" s="1"/>
  <c r="E35" i="43"/>
  <c r="D35" i="43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30" i="62"/>
  <c r="F30" i="62"/>
  <c r="B26" i="13"/>
  <c r="F26" i="13"/>
  <c r="J116" i="28"/>
  <c r="J105" i="92"/>
  <c r="B34" i="20"/>
  <c r="F34" i="20"/>
  <c r="G34" i="20" s="1"/>
  <c r="D36" i="18"/>
  <c r="E36" i="18"/>
  <c r="B27" i="87"/>
  <c r="F27" i="87"/>
  <c r="G27" i="87" s="1"/>
  <c r="E31" i="59"/>
  <c r="D31" i="59"/>
  <c r="I25" i="13"/>
  <c r="E112" i="58"/>
  <c r="D112" i="58"/>
  <c r="G111" i="58"/>
  <c r="E107" i="92"/>
  <c r="D107" i="92"/>
  <c r="G106" i="92"/>
  <c r="E107" i="84"/>
  <c r="D107" i="84"/>
  <c r="G106" i="84"/>
  <c r="D112" i="46"/>
  <c r="G111" i="46"/>
  <c r="E112" i="46"/>
  <c r="E112" i="53"/>
  <c r="G111" i="53"/>
  <c r="D112" i="53"/>
  <c r="I113" i="41"/>
  <c r="H113" i="41"/>
  <c r="E109" i="79"/>
  <c r="G108" i="79"/>
  <c r="D109" i="79"/>
  <c r="I107" i="81"/>
  <c r="H107" i="8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I113" i="73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H112" i="45"/>
  <c r="D115" i="19"/>
  <c r="E115" i="19"/>
  <c r="G114" i="19"/>
  <c r="D111" i="61"/>
  <c r="G110" i="61"/>
  <c r="E111" i="61"/>
  <c r="H106" i="89"/>
  <c r="I106" i="89"/>
  <c r="D110" i="66"/>
  <c r="G109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H114" i="22"/>
  <c r="B107" i="91"/>
  <c r="F107" i="91"/>
  <c r="D115" i="34"/>
  <c r="E115" i="34"/>
  <c r="G114" i="34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I110" i="62"/>
  <c r="H106" i="91"/>
  <c r="I106" i="91"/>
  <c r="E108" i="85"/>
  <c r="D108" i="85"/>
  <c r="G107" i="85"/>
  <c r="J108" i="66"/>
  <c r="G110" i="65"/>
  <c r="E111" i="65"/>
  <c r="D111" i="65"/>
  <c r="E107" i="86"/>
  <c r="D107" i="86"/>
  <c r="G106" i="86"/>
  <c r="D117" i="23"/>
  <c r="E117" i="23"/>
  <c r="G116" i="23"/>
  <c r="J105" i="87"/>
  <c r="J115" i="71"/>
  <c r="G115" i="18"/>
  <c r="D116" i="18"/>
  <c r="E116" i="18"/>
  <c r="J115" i="23"/>
  <c r="B113" i="56"/>
  <c r="F113" i="56"/>
  <c r="J114" i="17"/>
  <c r="E112" i="59"/>
  <c r="G111" i="59"/>
  <c r="D112" i="59"/>
  <c r="H112" i="56"/>
  <c r="I112" i="56"/>
  <c r="J106" i="82"/>
  <c r="D117" i="71"/>
  <c r="G116" i="71"/>
  <c r="E117" i="71"/>
  <c r="D113" i="57"/>
  <c r="E113" i="57"/>
  <c r="G112" i="57"/>
  <c r="J113" i="3"/>
  <c r="J111" i="57"/>
  <c r="D107" i="96"/>
  <c r="G106" i="96"/>
  <c r="B114" i="42"/>
  <c r="F114" i="42"/>
  <c r="B116" i="24"/>
  <c r="F116" i="24"/>
  <c r="H114" i="21"/>
  <c r="I114" i="21"/>
  <c r="B109" i="76"/>
  <c r="F109" i="76"/>
  <c r="I107" i="83"/>
  <c r="H107" i="83"/>
  <c r="I106" i="93"/>
  <c r="H106" i="93"/>
  <c r="H111" i="55"/>
  <c r="I111" i="55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H115" i="24"/>
  <c r="G117" i="28"/>
  <c r="D118" i="28"/>
  <c r="E118" i="28"/>
  <c r="D114" i="44"/>
  <c r="G113" i="44"/>
  <c r="E114" i="44"/>
  <c r="F112" i="54"/>
  <c r="B112" i="54"/>
  <c r="B109" i="75"/>
  <c r="F109" i="75"/>
  <c r="I108" i="77"/>
  <c r="H108" i="77"/>
  <c r="H105" i="13"/>
  <c r="I105" i="13"/>
  <c r="H118" i="35"/>
  <c r="I118" i="35"/>
  <c r="E120" i="35"/>
  <c r="F120" i="35" s="1"/>
  <c r="B120" i="35"/>
  <c r="G119" i="35"/>
  <c r="J112" i="44"/>
  <c r="E116" i="17"/>
  <c r="G115" i="17"/>
  <c r="D116" i="17"/>
  <c r="H105" i="33"/>
  <c r="I105" i="33"/>
  <c r="I113" i="42"/>
  <c r="H113" i="42"/>
  <c r="H111" i="54"/>
  <c r="I111" i="54"/>
  <c r="I108" i="75"/>
  <c r="H108" i="75"/>
  <c r="G114" i="3"/>
  <c r="D115" i="3"/>
  <c r="E115" i="3"/>
  <c r="I107" i="80"/>
  <c r="H107" i="80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I108" i="76"/>
  <c r="B108" i="83"/>
  <c r="F108" i="83"/>
  <c r="H26" i="25" l="1"/>
  <c r="I26" i="25" s="1"/>
  <c r="D31" i="60"/>
  <c r="D27" i="25"/>
  <c r="J105" i="99"/>
  <c r="H28" i="80"/>
  <c r="G28" i="80"/>
  <c r="I25" i="98"/>
  <c r="H30" i="60"/>
  <c r="H27" i="97"/>
  <c r="G27" i="97"/>
  <c r="D27" i="99"/>
  <c r="H26" i="99"/>
  <c r="G26" i="99"/>
  <c r="I25" i="99"/>
  <c r="E28" i="97"/>
  <c r="F28" i="97" s="1"/>
  <c r="D29" i="97" s="1"/>
  <c r="B28" i="97"/>
  <c r="B26" i="98"/>
  <c r="F26" i="98"/>
  <c r="G26" i="98" s="1"/>
  <c r="G106" i="25"/>
  <c r="D107" i="25"/>
  <c r="J105" i="25"/>
  <c r="D107" i="99"/>
  <c r="G106" i="99"/>
  <c r="E107" i="99"/>
  <c r="I28" i="79"/>
  <c r="G30" i="60"/>
  <c r="I35" i="32"/>
  <c r="D108" i="95"/>
  <c r="E108" i="95" s="1"/>
  <c r="H106" i="95"/>
  <c r="I106" i="95"/>
  <c r="I33" i="73"/>
  <c r="B107" i="26"/>
  <c r="E107" i="26"/>
  <c r="F107" i="26" s="1"/>
  <c r="I106" i="97"/>
  <c r="H106" i="97"/>
  <c r="F107" i="98"/>
  <c r="B107" i="98"/>
  <c r="I106" i="26"/>
  <c r="H106" i="26"/>
  <c r="F107" i="97"/>
  <c r="B107" i="97"/>
  <c r="H106" i="98"/>
  <c r="I106" i="98"/>
  <c r="I28" i="9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F29" i="80"/>
  <c r="H29" i="80" s="1"/>
  <c r="B29" i="80"/>
  <c r="H29" i="82"/>
  <c r="H26" i="26"/>
  <c r="G26" i="26"/>
  <c r="B37" i="23"/>
  <c r="F37" i="23"/>
  <c r="H34" i="42"/>
  <c r="E35" i="42"/>
  <c r="D35" i="42"/>
  <c r="H33" i="58"/>
  <c r="I33" i="58" s="1"/>
  <c r="E34" i="58"/>
  <c r="D34" i="58"/>
  <c r="I106" i="94"/>
  <c r="H106" i="94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E107" i="94"/>
  <c r="F107" i="94" s="1"/>
  <c r="B107" i="94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27" i="95"/>
  <c r="E27" i="95"/>
  <c r="D35" i="39"/>
  <c r="E35" i="39"/>
  <c r="F35" i="22"/>
  <c r="H35" i="22" s="1"/>
  <c r="B35" i="22"/>
  <c r="H28" i="85"/>
  <c r="I28" i="85" s="1"/>
  <c r="D29" i="85"/>
  <c r="E29" i="85"/>
  <c r="H26" i="95"/>
  <c r="I26" i="95" s="1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B35" i="43"/>
  <c r="F35" i="43"/>
  <c r="H35" i="43" s="1"/>
  <c r="B31" i="60"/>
  <c r="F31" i="60"/>
  <c r="G31" i="60" s="1"/>
  <c r="D36" i="19"/>
  <c r="E36" i="19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D36" i="3"/>
  <c r="E36" i="3" s="1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H35" i="19"/>
  <c r="I35" i="19" s="1"/>
  <c r="I26" i="33"/>
  <c r="F36" i="32"/>
  <c r="G36" i="32" s="1"/>
  <c r="B36" i="32"/>
  <c r="B29" i="79"/>
  <c r="F29" i="79"/>
  <c r="G29" i="79" s="1"/>
  <c r="J118" i="35"/>
  <c r="J114" i="22"/>
  <c r="J107" i="81"/>
  <c r="J113" i="73"/>
  <c r="J112" i="45"/>
  <c r="B31" i="59"/>
  <c r="F31" i="59"/>
  <c r="H31" i="59" s="1"/>
  <c r="D27" i="13"/>
  <c r="E31" i="62"/>
  <c r="D31" i="62"/>
  <c r="E38" i="35"/>
  <c r="F38" i="35" s="1"/>
  <c r="H37" i="35"/>
  <c r="G37" i="35"/>
  <c r="B38" i="35"/>
  <c r="D28" i="87"/>
  <c r="E28" i="87"/>
  <c r="G26" i="13"/>
  <c r="I36" i="35"/>
  <c r="E35" i="20"/>
  <c r="D35" i="20"/>
  <c r="G30" i="62"/>
  <c r="F36" i="18"/>
  <c r="G36" i="18" s="1"/>
  <c r="B36" i="18"/>
  <c r="H26" i="13"/>
  <c r="H30" i="62"/>
  <c r="F107" i="86"/>
  <c r="B107" i="86"/>
  <c r="H110" i="65"/>
  <c r="I110" i="65"/>
  <c r="F107" i="90"/>
  <c r="B107" i="90"/>
  <c r="D109" i="81"/>
  <c r="G108" i="81"/>
  <c r="E109" i="81"/>
  <c r="H114" i="34"/>
  <c r="I114" i="34"/>
  <c r="D114" i="45"/>
  <c r="E114" i="45"/>
  <c r="G113" i="45"/>
  <c r="H116" i="30"/>
  <c r="I116" i="30"/>
  <c r="H116" i="29"/>
  <c r="I116" i="29"/>
  <c r="H114" i="19"/>
  <c r="I114" i="19"/>
  <c r="G114" i="41"/>
  <c r="D115" i="41"/>
  <c r="E115" i="41"/>
  <c r="H113" i="43"/>
  <c r="I113" i="43"/>
  <c r="H110" i="64"/>
  <c r="I110" i="64"/>
  <c r="B116" i="31"/>
  <c r="F116" i="31"/>
  <c r="B110" i="68"/>
  <c r="F110" i="68"/>
  <c r="B117" i="69"/>
  <c r="F117" i="69"/>
  <c r="B109" i="78"/>
  <c r="F109" i="78"/>
  <c r="I108" i="79"/>
  <c r="H108" i="79"/>
  <c r="B112" i="53"/>
  <c r="F112" i="53"/>
  <c r="F107" i="84"/>
  <c r="B107" i="84"/>
  <c r="J112" i="56"/>
  <c r="J106" i="91"/>
  <c r="B113" i="74"/>
  <c r="F113" i="74"/>
  <c r="H106" i="90"/>
  <c r="I106" i="90"/>
  <c r="I113" i="39"/>
  <c r="H113" i="39"/>
  <c r="B117" i="30"/>
  <c r="F117" i="30"/>
  <c r="I116" i="27"/>
  <c r="H116" i="27"/>
  <c r="F115" i="20"/>
  <c r="B115" i="20"/>
  <c r="E115" i="73"/>
  <c r="G114" i="73"/>
  <c r="D115" i="73"/>
  <c r="H111" i="72"/>
  <c r="I111" i="72"/>
  <c r="I109" i="66"/>
  <c r="H109" i="66"/>
  <c r="H116" i="70"/>
  <c r="I116" i="70"/>
  <c r="I115" i="32"/>
  <c r="H115" i="32"/>
  <c r="H115" i="31"/>
  <c r="I115" i="31"/>
  <c r="H109" i="68"/>
  <c r="I109" i="68"/>
  <c r="H110" i="63"/>
  <c r="I110" i="63"/>
  <c r="E108" i="89"/>
  <c r="D108" i="89"/>
  <c r="G107" i="89"/>
  <c r="I111" i="53"/>
  <c r="H111" i="53"/>
  <c r="I111" i="46"/>
  <c r="H111" i="46"/>
  <c r="H111" i="58"/>
  <c r="I111" i="58"/>
  <c r="J114" i="21"/>
  <c r="F111" i="65"/>
  <c r="B111" i="65"/>
  <c r="I107" i="85"/>
  <c r="H107" i="85"/>
  <c r="I112" i="74"/>
  <c r="H112" i="74"/>
  <c r="H106" i="88"/>
  <c r="I106" i="88"/>
  <c r="F115" i="34"/>
  <c r="B115" i="34"/>
  <c r="I110" i="60"/>
  <c r="H110" i="60"/>
  <c r="I114" i="20"/>
  <c r="H114" i="20"/>
  <c r="B117" i="29"/>
  <c r="F117" i="29"/>
  <c r="F110" i="66"/>
  <c r="B110" i="66"/>
  <c r="I110" i="61"/>
  <c r="H110" i="61"/>
  <c r="B115" i="19"/>
  <c r="F115" i="19"/>
  <c r="B116" i="32"/>
  <c r="F116" i="32"/>
  <c r="D112" i="62"/>
  <c r="G111" i="62"/>
  <c r="E112" i="62"/>
  <c r="B111" i="63"/>
  <c r="F111" i="63"/>
  <c r="I108" i="78"/>
  <c r="H108" i="78"/>
  <c r="F112" i="46"/>
  <c r="B112" i="46"/>
  <c r="I106" i="92"/>
  <c r="H106" i="92"/>
  <c r="F112" i="58"/>
  <c r="B112" i="58"/>
  <c r="H106" i="86"/>
  <c r="I106" i="86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H116" i="69"/>
  <c r="B109" i="79"/>
  <c r="F109" i="79"/>
  <c r="J113" i="41"/>
  <c r="I106" i="84"/>
  <c r="H106" i="84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H117" i="28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B108" i="95"/>
  <c r="J108" i="77"/>
  <c r="F110" i="67"/>
  <c r="B110" i="67"/>
  <c r="I106" i="96"/>
  <c r="H106" i="96"/>
  <c r="I114" i="3"/>
  <c r="H114" i="3"/>
  <c r="H109" i="67"/>
  <c r="I109" i="67"/>
  <c r="E115" i="42"/>
  <c r="G114" i="42"/>
  <c r="D115" i="42"/>
  <c r="I107" i="82"/>
  <c r="H107" i="82"/>
  <c r="I106" i="87"/>
  <c r="H106" i="87"/>
  <c r="J108" i="75"/>
  <c r="I115" i="17"/>
  <c r="H115" i="17"/>
  <c r="I107" i="95"/>
  <c r="H107" i="95"/>
  <c r="H113" i="44"/>
  <c r="I113" i="44"/>
  <c r="J115" i="24"/>
  <c r="E113" i="55"/>
  <c r="G112" i="55"/>
  <c r="D113" i="55"/>
  <c r="E109" i="80"/>
  <c r="G108" i="80"/>
  <c r="D109" i="80"/>
  <c r="G109" i="77"/>
  <c r="E110" i="77"/>
  <c r="D110" i="77"/>
  <c r="J107" i="83"/>
  <c r="D117" i="24"/>
  <c r="E117" i="24"/>
  <c r="G116" i="24"/>
  <c r="B107" i="96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I28" i="80" l="1"/>
  <c r="F108" i="95"/>
  <c r="B27" i="25"/>
  <c r="E27" i="25"/>
  <c r="F27" i="25" s="1"/>
  <c r="I30" i="60"/>
  <c r="G28" i="97"/>
  <c r="I27" i="97"/>
  <c r="D27" i="98"/>
  <c r="E27" i="98"/>
  <c r="E29" i="97"/>
  <c r="F29" i="97" s="1"/>
  <c r="B29" i="97"/>
  <c r="I26" i="99"/>
  <c r="I26" i="26"/>
  <c r="H26" i="98"/>
  <c r="I26" i="98" s="1"/>
  <c r="H28" i="97"/>
  <c r="E27" i="99"/>
  <c r="F27" i="99" s="1"/>
  <c r="B27" i="99"/>
  <c r="I26" i="13"/>
  <c r="E107" i="25"/>
  <c r="F107" i="25" s="1"/>
  <c r="B107" i="25"/>
  <c r="I106" i="25"/>
  <c r="H106" i="25"/>
  <c r="H106" i="99"/>
  <c r="I106" i="99"/>
  <c r="F107" i="99"/>
  <c r="B107" i="99"/>
  <c r="I29" i="82"/>
  <c r="G32" i="57"/>
  <c r="I32" i="57" s="1"/>
  <c r="J106" i="95"/>
  <c r="H31" i="67"/>
  <c r="I31" i="67" s="1"/>
  <c r="H32" i="46"/>
  <c r="I32" i="46" s="1"/>
  <c r="J106" i="98"/>
  <c r="J106" i="26"/>
  <c r="J106" i="97"/>
  <c r="D108" i="26"/>
  <c r="B108" i="26" s="1"/>
  <c r="G107" i="26"/>
  <c r="G107" i="97"/>
  <c r="D108" i="97"/>
  <c r="E108" i="97"/>
  <c r="D108" i="98"/>
  <c r="G107" i="98"/>
  <c r="E108" i="98"/>
  <c r="G29" i="80"/>
  <c r="I29" i="80" s="1"/>
  <c r="H29" i="79"/>
  <c r="I29" i="79" s="1"/>
  <c r="D32" i="67"/>
  <c r="E32" i="67"/>
  <c r="H32" i="54"/>
  <c r="I32" i="54" s="1"/>
  <c r="D33" i="46"/>
  <c r="E33" i="46"/>
  <c r="G36" i="24"/>
  <c r="I36" i="24" s="1"/>
  <c r="E37" i="24"/>
  <c r="D37" i="24"/>
  <c r="G35" i="22"/>
  <c r="I35" i="22" s="1"/>
  <c r="G35" i="21"/>
  <c r="I35" i="21" s="1"/>
  <c r="I28" i="86"/>
  <c r="D30" i="80"/>
  <c r="E30" i="80"/>
  <c r="E27" i="93"/>
  <c r="D27" i="93"/>
  <c r="F30" i="82"/>
  <c r="H30" i="82" s="1"/>
  <c r="B30" i="82"/>
  <c r="I36" i="34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107" i="94"/>
  <c r="D108" i="94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J106" i="94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F27" i="95"/>
  <c r="H27" i="95" s="1"/>
  <c r="B27" i="95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27" i="33"/>
  <c r="F37" i="71"/>
  <c r="B37" i="71"/>
  <c r="F36" i="19"/>
  <c r="G36" i="19" s="1"/>
  <c r="B36" i="19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D36" i="43"/>
  <c r="E36" i="43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D32" i="60"/>
  <c r="E32" i="60"/>
  <c r="G35" i="43"/>
  <c r="I35" i="43" s="1"/>
  <c r="B32" i="64"/>
  <c r="F32" i="64"/>
  <c r="G32" i="64" s="1"/>
  <c r="F37" i="34"/>
  <c r="B37" i="34"/>
  <c r="H31" i="63"/>
  <c r="I31" i="63" s="1"/>
  <c r="J116" i="29"/>
  <c r="J111" i="58"/>
  <c r="J110" i="61"/>
  <c r="J106" i="90"/>
  <c r="B35" i="20"/>
  <c r="F35" i="20"/>
  <c r="I37" i="35"/>
  <c r="B27" i="13"/>
  <c r="E37" i="18"/>
  <c r="D37" i="18"/>
  <c r="J108" i="79"/>
  <c r="H36" i="18"/>
  <c r="I36" i="18" s="1"/>
  <c r="B39" i="35"/>
  <c r="H38" i="35"/>
  <c r="E39" i="35"/>
  <c r="F39" i="35" s="1"/>
  <c r="G38" i="35"/>
  <c r="E27" i="13"/>
  <c r="F27" i="13" s="1"/>
  <c r="F28" i="87"/>
  <c r="B28" i="87"/>
  <c r="J111" i="59"/>
  <c r="J106" i="88"/>
  <c r="J109" i="68"/>
  <c r="J110" i="64"/>
  <c r="J114" i="34"/>
  <c r="B31" i="62"/>
  <c r="F31" i="62"/>
  <c r="G31" i="62" s="1"/>
  <c r="D32" i="59"/>
  <c r="E32" i="59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G115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G107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J107" i="95"/>
  <c r="J117" i="28"/>
  <c r="J112" i="57"/>
  <c r="J116" i="71"/>
  <c r="G113" i="57"/>
  <c r="E114" i="57"/>
  <c r="D114" i="57"/>
  <c r="J115" i="17"/>
  <c r="E118" i="71"/>
  <c r="D118" i="71"/>
  <c r="G117" i="7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H106" i="13"/>
  <c r="J119" i="35"/>
  <c r="F110" i="77"/>
  <c r="B110" i="77"/>
  <c r="H108" i="80"/>
  <c r="I108" i="80"/>
  <c r="I114" i="42"/>
  <c r="H114" i="42"/>
  <c r="J114" i="3"/>
  <c r="J106" i="96"/>
  <c r="G108" i="95"/>
  <c r="D109" i="95"/>
  <c r="E109" i="95" s="1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E19" i="36"/>
  <c r="H27" i="25" l="1"/>
  <c r="D28" i="25"/>
  <c r="G27" i="25"/>
  <c r="I28" i="97"/>
  <c r="D30" i="97"/>
  <c r="E30" i="97"/>
  <c r="G29" i="97"/>
  <c r="H29" i="97"/>
  <c r="D28" i="99"/>
  <c r="H27" i="99"/>
  <c r="G27" i="99"/>
  <c r="G30" i="82"/>
  <c r="I30" i="82" s="1"/>
  <c r="F27" i="98"/>
  <c r="H27" i="98" s="1"/>
  <c r="B27" i="98"/>
  <c r="J106" i="25"/>
  <c r="D108" i="25"/>
  <c r="G107" i="25"/>
  <c r="J106" i="99"/>
  <c r="G107" i="99"/>
  <c r="E108" i="99"/>
  <c r="D108" i="99"/>
  <c r="I29" i="90"/>
  <c r="I32" i="53"/>
  <c r="I26" i="93"/>
  <c r="G31" i="65"/>
  <c r="I31" i="65" s="1"/>
  <c r="I107" i="26"/>
  <c r="H107" i="26"/>
  <c r="B108" i="97"/>
  <c r="F108" i="97"/>
  <c r="H107" i="98"/>
  <c r="I107" i="98"/>
  <c r="I107" i="97"/>
  <c r="H107" i="97"/>
  <c r="B108" i="98"/>
  <c r="F108" i="98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G29" i="86"/>
  <c r="I29" i="86" s="1"/>
  <c r="D30" i="86"/>
  <c r="E30" i="86"/>
  <c r="E31" i="82"/>
  <c r="D31" i="82"/>
  <c r="F30" i="80"/>
  <c r="G30" i="80" s="1"/>
  <c r="B30" i="80"/>
  <c r="F30" i="90"/>
  <c r="B30" i="90"/>
  <c r="I107" i="94"/>
  <c r="H107" i="94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B108" i="94"/>
  <c r="E108" i="94"/>
  <c r="F108" i="94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D28" i="95"/>
  <c r="E28" i="95"/>
  <c r="E36" i="39"/>
  <c r="D36" i="39"/>
  <c r="F30" i="76"/>
  <c r="G30" i="76" s="1"/>
  <c r="B30" i="76"/>
  <c r="H29" i="85"/>
  <c r="I29" i="85" s="1"/>
  <c r="G37" i="30"/>
  <c r="I37" i="30" s="1"/>
  <c r="F35" i="44"/>
  <c r="G35" i="44" s="1"/>
  <c r="B35" i="44"/>
  <c r="F32" i="61"/>
  <c r="H32" i="61" s="1"/>
  <c r="B32" i="61"/>
  <c r="I37" i="27"/>
  <c r="G27" i="95"/>
  <c r="I27" i="95" s="1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17" i="2"/>
  <c r="N89" i="17"/>
  <c r="O87" i="17"/>
  <c r="O89" i="17" s="1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D37" i="19"/>
  <c r="E37" i="19"/>
  <c r="G37" i="71"/>
  <c r="D33" i="64"/>
  <c r="E33" i="64"/>
  <c r="B33" i="54"/>
  <c r="F33" i="54"/>
  <c r="G33" i="54" s="1"/>
  <c r="B37" i="32"/>
  <c r="F37" i="32"/>
  <c r="G37" i="32" s="1"/>
  <c r="H37" i="32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D37" i="3"/>
  <c r="E37" i="3" s="1"/>
  <c r="M89" i="17"/>
  <c r="N17" i="2"/>
  <c r="R132" i="2" s="1"/>
  <c r="H39" i="28"/>
  <c r="I39" i="28" s="1"/>
  <c r="B30" i="79"/>
  <c r="F30" i="79"/>
  <c r="H30" i="79" s="1"/>
  <c r="F36" i="43"/>
  <c r="G36" i="43" s="1"/>
  <c r="B36" i="43"/>
  <c r="G34" i="45"/>
  <c r="I34" i="45" s="1"/>
  <c r="D38" i="30"/>
  <c r="E38" i="30"/>
  <c r="F36" i="17"/>
  <c r="G36" i="17" s="1"/>
  <c r="B36" i="17"/>
  <c r="C45" i="17"/>
  <c r="G29" i="88"/>
  <c r="I29" i="88" s="1"/>
  <c r="I27" i="92"/>
  <c r="H36" i="19"/>
  <c r="I36" i="19" s="1"/>
  <c r="H37" i="71"/>
  <c r="J108" i="81"/>
  <c r="J114" i="73"/>
  <c r="D28" i="13"/>
  <c r="E28" i="13" s="1"/>
  <c r="H27" i="13"/>
  <c r="G27" i="13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J107" i="91"/>
  <c r="B32" i="59"/>
  <c r="F32" i="59"/>
  <c r="H32" i="59" s="1"/>
  <c r="E32" i="62"/>
  <c r="D32" i="62"/>
  <c r="G28" i="87"/>
  <c r="H35" i="20"/>
  <c r="I107" i="86"/>
  <c r="H107" i="86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H115" i="34"/>
  <c r="I115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I113" i="74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B118" i="71"/>
  <c r="F118" i="71"/>
  <c r="F114" i="57"/>
  <c r="B114" i="57"/>
  <c r="J112" i="55"/>
  <c r="J109" i="77"/>
  <c r="I113" i="57"/>
  <c r="H113" i="57"/>
  <c r="J114" i="42"/>
  <c r="J108" i="80"/>
  <c r="J108" i="83"/>
  <c r="H117" i="71"/>
  <c r="I117" i="71"/>
  <c r="G107" i="13"/>
  <c r="D108" i="13"/>
  <c r="E108" i="13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B109" i="95"/>
  <c r="F109" i="95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F19" i="36"/>
  <c r="I19" i="36"/>
  <c r="G27" i="98" l="1"/>
  <c r="I27" i="98" s="1"/>
  <c r="E28" i="25"/>
  <c r="B28" i="25"/>
  <c r="F28" i="25"/>
  <c r="I27" i="25"/>
  <c r="I29" i="97"/>
  <c r="I27" i="99"/>
  <c r="D28" i="98"/>
  <c r="E28" i="98"/>
  <c r="E28" i="99"/>
  <c r="F28" i="99" s="1"/>
  <c r="B28" i="99"/>
  <c r="F30" i="97"/>
  <c r="H30" i="97" s="1"/>
  <c r="B30" i="97"/>
  <c r="H107" i="25"/>
  <c r="I107" i="25"/>
  <c r="B108" i="25"/>
  <c r="E108" i="25"/>
  <c r="F108" i="25" s="1"/>
  <c r="F108" i="99"/>
  <c r="B108" i="99"/>
  <c r="H107" i="99"/>
  <c r="I107" i="99"/>
  <c r="G28" i="94"/>
  <c r="I37" i="34"/>
  <c r="J107" i="26"/>
  <c r="J107" i="98"/>
  <c r="G33" i="46"/>
  <c r="I33" i="46" s="1"/>
  <c r="H37" i="24"/>
  <c r="I37" i="24" s="1"/>
  <c r="H36" i="22"/>
  <c r="I36" i="22" s="1"/>
  <c r="J107" i="97"/>
  <c r="D109" i="98"/>
  <c r="G108" i="98"/>
  <c r="E109" i="98"/>
  <c r="G108" i="97"/>
  <c r="D109" i="97"/>
  <c r="E109" i="97"/>
  <c r="D109" i="26"/>
  <c r="B109" i="26" s="1"/>
  <c r="G108" i="26"/>
  <c r="I28" i="94"/>
  <c r="H30" i="77"/>
  <c r="I30" i="77" s="1"/>
  <c r="H32" i="67"/>
  <c r="I32" i="67" s="1"/>
  <c r="D33" i="67"/>
  <c r="E33" i="67"/>
  <c r="G32" i="61"/>
  <c r="I32" i="61" s="1"/>
  <c r="E34" i="46"/>
  <c r="D34" i="46"/>
  <c r="G36" i="41"/>
  <c r="E38" i="24"/>
  <c r="D38" i="24"/>
  <c r="G30" i="79"/>
  <c r="I30" i="79" s="1"/>
  <c r="I36" i="41"/>
  <c r="G36" i="21"/>
  <c r="I34" i="58"/>
  <c r="D31" i="80"/>
  <c r="E31" i="80"/>
  <c r="F30" i="86"/>
  <c r="H30" i="86" s="1"/>
  <c r="B30" i="86"/>
  <c r="E29" i="94"/>
  <c r="D29" i="94"/>
  <c r="I35" i="20"/>
  <c r="H30" i="80"/>
  <c r="I30" i="80" s="1"/>
  <c r="F31" i="82"/>
  <c r="B31" i="82"/>
  <c r="G27" i="93"/>
  <c r="I27" i="93" s="1"/>
  <c r="E28" i="93"/>
  <c r="D28" i="93"/>
  <c r="D109" i="94"/>
  <c r="G108" i="94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J107" i="94"/>
  <c r="E33" i="66"/>
  <c r="D33" i="66"/>
  <c r="I27" i="13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B28" i="95"/>
  <c r="F28" i="95"/>
  <c r="H28" i="95" s="1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37" i="32"/>
  <c r="I28" i="33"/>
  <c r="E37" i="17"/>
  <c r="D37" i="17"/>
  <c r="F32" i="68"/>
  <c r="G32" i="68" s="1"/>
  <c r="B32" i="68"/>
  <c r="D39" i="70"/>
  <c r="E39" i="70"/>
  <c r="E34" i="54"/>
  <c r="D34" i="54"/>
  <c r="F37" i="19"/>
  <c r="G37" i="19" s="1"/>
  <c r="B37" i="19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I36" i="21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33"/>
  <c r="D37" i="43"/>
  <c r="E37" i="43"/>
  <c r="D29" i="92"/>
  <c r="E29" i="92"/>
  <c r="B33" i="56"/>
  <c r="F33" i="56"/>
  <c r="H33" i="56" s="1"/>
  <c r="D33" i="60"/>
  <c r="E33" i="60"/>
  <c r="F38" i="30"/>
  <c r="H38" i="30" s="1"/>
  <c r="B38" i="30"/>
  <c r="H36" i="43"/>
  <c r="I36" i="43" s="1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H32" i="63"/>
  <c r="I32" i="63" s="1"/>
  <c r="D31" i="78"/>
  <c r="E31" i="78"/>
  <c r="E29" i="33"/>
  <c r="F29" i="33" s="1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E38" i="18"/>
  <c r="D38" i="18"/>
  <c r="F28" i="13"/>
  <c r="B28" i="13"/>
  <c r="F32" i="62"/>
  <c r="G32" i="62" s="1"/>
  <c r="B32" i="62"/>
  <c r="J107" i="96"/>
  <c r="J117" i="29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J110" i="67"/>
  <c r="J108" i="82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D110" i="95"/>
  <c r="E110" i="95" s="1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I107" i="13"/>
  <c r="H107" i="13"/>
  <c r="J107" i="25" l="1"/>
  <c r="G28" i="25"/>
  <c r="D29" i="25"/>
  <c r="B29" i="25" s="1"/>
  <c r="H28" i="25"/>
  <c r="G30" i="97"/>
  <c r="I30" i="97" s="1"/>
  <c r="J107" i="99"/>
  <c r="D29" i="99"/>
  <c r="E29" i="99"/>
  <c r="H28" i="99"/>
  <c r="G28" i="99"/>
  <c r="B28" i="98"/>
  <c r="F28" i="98"/>
  <c r="H28" i="98" s="1"/>
  <c r="D31" i="97"/>
  <c r="E31" i="97"/>
  <c r="G108" i="25"/>
  <c r="D109" i="25"/>
  <c r="D109" i="99"/>
  <c r="G108" i="99"/>
  <c r="E109" i="99"/>
  <c r="I30" i="90"/>
  <c r="I28" i="89"/>
  <c r="I38" i="27"/>
  <c r="E109" i="26"/>
  <c r="F109" i="26" s="1"/>
  <c r="G109" i="26" s="1"/>
  <c r="H108" i="98"/>
  <c r="I108" i="98"/>
  <c r="F109" i="97"/>
  <c r="B109" i="97"/>
  <c r="F109" i="98"/>
  <c r="B109" i="98"/>
  <c r="H108" i="26"/>
  <c r="I108" i="26"/>
  <c r="I108" i="97"/>
  <c r="H108" i="97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B31" i="80"/>
  <c r="F31" i="80"/>
  <c r="G31" i="80" s="1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109" i="94"/>
  <c r="F109" i="94" s="1"/>
  <c r="B109" i="9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H108" i="94"/>
  <c r="I108" i="94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G28" i="95"/>
  <c r="I28" i="95" s="1"/>
  <c r="E29" i="95"/>
  <c r="D29" i="95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H29" i="33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D38" i="3"/>
  <c r="E38" i="3" s="1"/>
  <c r="G33" i="56"/>
  <c r="I33" i="56" s="1"/>
  <c r="F37" i="43"/>
  <c r="H37" i="43" s="1"/>
  <c r="B37" i="43"/>
  <c r="G39" i="31"/>
  <c r="I39" i="31" s="1"/>
  <c r="D40" i="69"/>
  <c r="E40" i="69"/>
  <c r="G33" i="64"/>
  <c r="D36" i="45"/>
  <c r="E36" i="45"/>
  <c r="E38" i="19"/>
  <c r="D38" i="19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H37" i="19"/>
  <c r="I37" i="19" s="1"/>
  <c r="F34" i="54"/>
  <c r="H34" i="54" s="1"/>
  <c r="B34" i="54"/>
  <c r="J112" i="62"/>
  <c r="J115" i="73"/>
  <c r="F33" i="59"/>
  <c r="G33" i="59" s="1"/>
  <c r="B33" i="59"/>
  <c r="D29" i="13"/>
  <c r="F38" i="18"/>
  <c r="B38" i="18"/>
  <c r="J108" i="93"/>
  <c r="D30" i="87"/>
  <c r="E30" i="87"/>
  <c r="E37" i="20"/>
  <c r="D37" i="20"/>
  <c r="D33" i="62"/>
  <c r="E33" i="62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E29" i="25" l="1"/>
  <c r="F29" i="25" s="1"/>
  <c r="H29" i="25" s="1"/>
  <c r="I28" i="25"/>
  <c r="G28" i="98"/>
  <c r="I28" i="98" s="1"/>
  <c r="I28" i="99"/>
  <c r="D29" i="98"/>
  <c r="E29" i="98"/>
  <c r="F31" i="97"/>
  <c r="D32" i="97" s="1"/>
  <c r="B31" i="97"/>
  <c r="F29" i="99"/>
  <c r="H29" i="99" s="1"/>
  <c r="B29" i="99"/>
  <c r="E109" i="25"/>
  <c r="F109" i="25" s="1"/>
  <c r="B109" i="25"/>
  <c r="I108" i="25"/>
  <c r="H108" i="25"/>
  <c r="I108" i="99"/>
  <c r="H108" i="99"/>
  <c r="F109" i="99"/>
  <c r="B109" i="99"/>
  <c r="D110" i="26"/>
  <c r="E110" i="26" s="1"/>
  <c r="F110" i="26" s="1"/>
  <c r="J108" i="26"/>
  <c r="J108" i="98"/>
  <c r="I31" i="82"/>
  <c r="I33" i="64"/>
  <c r="I109" i="26"/>
  <c r="H109" i="26"/>
  <c r="J108" i="97"/>
  <c r="D110" i="98"/>
  <c r="G109" i="98"/>
  <c r="E110" i="98"/>
  <c r="D110" i="97"/>
  <c r="G109" i="97"/>
  <c r="E110" i="97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I33" i="66" s="1"/>
  <c r="H39" i="23"/>
  <c r="I39" i="23" s="1"/>
  <c r="H29" i="94"/>
  <c r="E30" i="94"/>
  <c r="D30" i="94"/>
  <c r="H28" i="93"/>
  <c r="G29" i="89"/>
  <c r="I29" i="89" s="1"/>
  <c r="F31" i="86"/>
  <c r="B31" i="86"/>
  <c r="G28" i="93"/>
  <c r="H31" i="80"/>
  <c r="I31" i="80" s="1"/>
  <c r="D32" i="80"/>
  <c r="E32" i="80"/>
  <c r="F32" i="82"/>
  <c r="B32" i="82"/>
  <c r="I31" i="75"/>
  <c r="J108" i="94"/>
  <c r="G29" i="94"/>
  <c r="D110" i="94"/>
  <c r="G109" i="94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F29" i="95"/>
  <c r="H29" i="95" s="1"/>
  <c r="B29" i="95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D38" i="43"/>
  <c r="E38" i="43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7" i="43"/>
  <c r="I37" i="43" s="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B38" i="19"/>
  <c r="F38" i="19"/>
  <c r="H38" i="19" s="1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F30" i="33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D39" i="18"/>
  <c r="E39" i="18"/>
  <c r="B29" i="13"/>
  <c r="J113" i="58"/>
  <c r="J115" i="39"/>
  <c r="J112" i="65"/>
  <c r="J109" i="85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J113" i="59"/>
  <c r="J113" i="46"/>
  <c r="J116" i="19"/>
  <c r="J110" i="78"/>
  <c r="J117" i="31"/>
  <c r="I28" i="13"/>
  <c r="E29" i="13"/>
  <c r="F29" i="13" s="1"/>
  <c r="D34" i="59"/>
  <c r="E34" i="59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D116" i="57"/>
  <c r="E116" i="57"/>
  <c r="G115" i="57"/>
  <c r="J108" i="96"/>
  <c r="J114" i="57"/>
  <c r="G119" i="71"/>
  <c r="D120" i="71"/>
  <c r="E120" i="71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I118" i="24"/>
  <c r="H118" i="24"/>
  <c r="G109" i="87"/>
  <c r="D110" i="87"/>
  <c r="E110" i="87"/>
  <c r="H108" i="33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G29" i="25" l="1"/>
  <c r="I29" i="25" s="1"/>
  <c r="D30" i="25"/>
  <c r="I28" i="93"/>
  <c r="G29" i="99"/>
  <c r="I29" i="99" s="1"/>
  <c r="G31" i="97"/>
  <c r="H31" i="97"/>
  <c r="F29" i="98"/>
  <c r="G29" i="98" s="1"/>
  <c r="B29" i="98"/>
  <c r="D30" i="99"/>
  <c r="E30" i="99"/>
  <c r="E32" i="97"/>
  <c r="F32" i="97" s="1"/>
  <c r="B32" i="97"/>
  <c r="D110" i="25"/>
  <c r="G109" i="25"/>
  <c r="J108" i="25"/>
  <c r="D110" i="99"/>
  <c r="G109" i="99"/>
  <c r="E110" i="99"/>
  <c r="J108" i="99"/>
  <c r="G40" i="69"/>
  <c r="I40" i="69" s="1"/>
  <c r="B110" i="26"/>
  <c r="I29" i="94"/>
  <c r="G39" i="30"/>
  <c r="I39" i="30" s="1"/>
  <c r="J109" i="26"/>
  <c r="H109" i="98"/>
  <c r="I109" i="98"/>
  <c r="I109" i="97"/>
  <c r="H109" i="97"/>
  <c r="F110" i="98"/>
  <c r="B110" i="98"/>
  <c r="F110" i="97"/>
  <c r="B110" i="97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F32" i="80"/>
  <c r="G32" i="80" s="1"/>
  <c r="B32" i="80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I109" i="94"/>
  <c r="H109" i="94"/>
  <c r="D34" i="65"/>
  <c r="E34" i="65"/>
  <c r="G38" i="19"/>
  <c r="I38" i="19" s="1"/>
  <c r="B32" i="90"/>
  <c r="F32" i="90"/>
  <c r="G32" i="90" s="1"/>
  <c r="F31" i="91"/>
  <c r="B31" i="91"/>
  <c r="G36" i="55"/>
  <c r="E33" i="75"/>
  <c r="D33" i="75"/>
  <c r="E110" i="94"/>
  <c r="F110" i="94" s="1"/>
  <c r="B110" i="94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D30" i="95"/>
  <c r="E30" i="95"/>
  <c r="H34" i="56"/>
  <c r="I34" i="56" s="1"/>
  <c r="G35" i="72"/>
  <c r="I35" i="72" s="1"/>
  <c r="D38" i="39"/>
  <c r="E38" i="39"/>
  <c r="G29" i="95"/>
  <c r="I29" i="95" s="1"/>
  <c r="B31" i="81"/>
  <c r="F31" i="81"/>
  <c r="H31" i="81" s="1"/>
  <c r="G31" i="85"/>
  <c r="B29" i="96"/>
  <c r="F29" i="96"/>
  <c r="G29" i="96" s="1"/>
  <c r="F37" i="44"/>
  <c r="G37" i="44" s="1"/>
  <c r="B37" i="44"/>
  <c r="I36" i="73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 s="1"/>
  <c r="I31" i="77"/>
  <c r="G33" i="68"/>
  <c r="I33" i="68" s="1"/>
  <c r="E34" i="68"/>
  <c r="D34" i="68"/>
  <c r="F32" i="79"/>
  <c r="G32" i="79" s="1"/>
  <c r="B32" i="79"/>
  <c r="F38" i="43"/>
  <c r="B38" i="43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N6" i="33" s="1"/>
  <c r="G30" i="33"/>
  <c r="N5" i="33" s="1"/>
  <c r="I31" i="78"/>
  <c r="D39" i="19"/>
  <c r="E39" i="19"/>
  <c r="E31" i="83"/>
  <c r="D31" i="83"/>
  <c r="E40" i="34"/>
  <c r="D40" i="34"/>
  <c r="G39" i="34"/>
  <c r="I39" i="34" s="1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J117" i="22"/>
  <c r="J109" i="91"/>
  <c r="J116" i="73"/>
  <c r="D30" i="13"/>
  <c r="E30" i="13" s="1"/>
  <c r="H29" i="13"/>
  <c r="G29" i="13"/>
  <c r="D31" i="87"/>
  <c r="E31" i="87"/>
  <c r="E34" i="62"/>
  <c r="D34" i="62"/>
  <c r="J111" i="75"/>
  <c r="J113" i="62"/>
  <c r="H37" i="20"/>
  <c r="I37" i="20" s="1"/>
  <c r="F39" i="18"/>
  <c r="B39" i="18"/>
  <c r="J110" i="81"/>
  <c r="B34" i="59"/>
  <c r="F34" i="59"/>
  <c r="G34" i="59" s="1"/>
  <c r="D38" i="20"/>
  <c r="E38" i="20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B120" i="71"/>
  <c r="F120" i="71"/>
  <c r="I115" i="57"/>
  <c r="H115" i="57"/>
  <c r="J111" i="76"/>
  <c r="I119" i="71"/>
  <c r="H119" i="71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B111" i="95"/>
  <c r="F111" i="95"/>
  <c r="D116" i="55"/>
  <c r="G115" i="55"/>
  <c r="E116" i="55"/>
  <c r="I109" i="96"/>
  <c r="H109" i="96"/>
  <c r="E35" i="36"/>
  <c r="N7" i="33" l="1"/>
  <c r="B30" i="25"/>
  <c r="E30" i="25"/>
  <c r="F30" i="25" s="1"/>
  <c r="I31" i="97"/>
  <c r="D33" i="97"/>
  <c r="H32" i="97"/>
  <c r="G32" i="97"/>
  <c r="I31" i="88"/>
  <c r="F30" i="99"/>
  <c r="G30" i="99" s="1"/>
  <c r="B30" i="99"/>
  <c r="D30" i="98"/>
  <c r="E30" i="98"/>
  <c r="H29" i="98"/>
  <c r="I29" i="98" s="1"/>
  <c r="H109" i="25"/>
  <c r="I109" i="25"/>
  <c r="E110" i="25"/>
  <c r="F110" i="25" s="1"/>
  <c r="B110" i="25"/>
  <c r="H109" i="99"/>
  <c r="I109" i="99"/>
  <c r="F110" i="99"/>
  <c r="B110" i="99"/>
  <c r="G29" i="93"/>
  <c r="I29" i="93" s="1"/>
  <c r="G34" i="61"/>
  <c r="I34" i="61" s="1"/>
  <c r="I36" i="58"/>
  <c r="D111" i="97"/>
  <c r="G110" i="97"/>
  <c r="E111" i="97"/>
  <c r="J109" i="97"/>
  <c r="E111" i="26"/>
  <c r="F111" i="26" s="1"/>
  <c r="B111" i="26"/>
  <c r="J109" i="98"/>
  <c r="H110" i="26"/>
  <c r="I110" i="26"/>
  <c r="D111" i="98"/>
  <c r="G110" i="98"/>
  <c r="E111" i="98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H32" i="80"/>
  <c r="I32" i="80" s="1"/>
  <c r="E33" i="80"/>
  <c r="D33" i="80"/>
  <c r="F33" i="82"/>
  <c r="H33" i="82" s="1"/>
  <c r="B33" i="82"/>
  <c r="E30" i="93"/>
  <c r="D30" i="93"/>
  <c r="G30" i="94"/>
  <c r="I30" i="94" s="1"/>
  <c r="D31" i="94"/>
  <c r="E31" i="94"/>
  <c r="D111" i="94"/>
  <c r="G110" i="94"/>
  <c r="F37" i="58"/>
  <c r="B37" i="58"/>
  <c r="G40" i="23"/>
  <c r="D41" i="23"/>
  <c r="E41" i="23"/>
  <c r="H32" i="90"/>
  <c r="I32" i="90" s="1"/>
  <c r="E33" i="90"/>
  <c r="D33" i="90"/>
  <c r="F34" i="65"/>
  <c r="H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J109" i="94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F30" i="95"/>
  <c r="B30" i="95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I32" i="76" s="1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D39" i="21"/>
  <c r="E39" i="21"/>
  <c r="D41" i="70"/>
  <c r="E41" i="70"/>
  <c r="D36" i="54"/>
  <c r="E36" i="54"/>
  <c r="B42" i="28"/>
  <c r="F42" i="28"/>
  <c r="G42" i="28" s="1"/>
  <c r="F40" i="34"/>
  <c r="B40" i="34"/>
  <c r="D39" i="43"/>
  <c r="E39" i="43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B39" i="19"/>
  <c r="F39" i="19"/>
  <c r="H34" i="60"/>
  <c r="I34" i="60" s="1"/>
  <c r="H30" i="89"/>
  <c r="G35" i="54"/>
  <c r="H38" i="43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G38" i="43"/>
  <c r="F39" i="3"/>
  <c r="H39" i="3" s="1"/>
  <c r="B39" i="3"/>
  <c r="H39" i="32"/>
  <c r="I39" i="32" s="1"/>
  <c r="G37" i="74"/>
  <c r="I37" i="74" s="1"/>
  <c r="H35" i="57"/>
  <c r="E39" i="41"/>
  <c r="D39" i="41"/>
  <c r="D33" i="78"/>
  <c r="E33" i="78"/>
  <c r="F32" i="88"/>
  <c r="B32" i="88"/>
  <c r="G30" i="92"/>
  <c r="I30" i="92" s="1"/>
  <c r="J114" i="72"/>
  <c r="J117" i="3"/>
  <c r="J119" i="71"/>
  <c r="E40" i="18"/>
  <c r="D40" i="18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E35" i="59"/>
  <c r="D35" i="59"/>
  <c r="G39" i="18"/>
  <c r="F31" i="87"/>
  <c r="H31" i="87" s="1"/>
  <c r="B31" i="87"/>
  <c r="I29" i="13"/>
  <c r="J118" i="32"/>
  <c r="J119" i="27"/>
  <c r="J117" i="20"/>
  <c r="J119" i="29"/>
  <c r="J113" i="64"/>
  <c r="J111" i="79"/>
  <c r="F38" i="20"/>
  <c r="H38" i="20" s="1"/>
  <c r="B38" i="20"/>
  <c r="H39" i="18"/>
  <c r="F34" i="62"/>
  <c r="H34" i="62" s="1"/>
  <c r="B34" i="62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J109" i="96"/>
  <c r="G116" i="57"/>
  <c r="D117" i="57"/>
  <c r="E117" i="57"/>
  <c r="F112" i="83"/>
  <c r="B112" i="83"/>
  <c r="H112" i="75"/>
  <c r="I112" i="75"/>
  <c r="F113" i="77"/>
  <c r="B113" i="77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B113" i="76"/>
  <c r="F113" i="76"/>
  <c r="B111" i="93"/>
  <c r="F111" i="93"/>
  <c r="E110" i="13"/>
  <c r="F110" i="13" s="1"/>
  <c r="I115" i="55"/>
  <c r="H115" i="55"/>
  <c r="D112" i="82"/>
  <c r="G111" i="82"/>
  <c r="E112" i="82"/>
  <c r="H118" i="21"/>
  <c r="I118" i="21"/>
  <c r="I111" i="80"/>
  <c r="H111" i="80"/>
  <c r="H111" i="83"/>
  <c r="I111" i="83"/>
  <c r="I109" i="33"/>
  <c r="H109" i="33"/>
  <c r="I112" i="77"/>
  <c r="H112" i="77"/>
  <c r="I110" i="93"/>
  <c r="H110" i="93"/>
  <c r="F35" i="36"/>
  <c r="G35" i="36" l="1"/>
  <c r="I35" i="57"/>
  <c r="H30" i="25"/>
  <c r="D31" i="25"/>
  <c r="G30" i="25"/>
  <c r="B32" i="33"/>
  <c r="J109" i="99"/>
  <c r="H30" i="99"/>
  <c r="I30" i="99" s="1"/>
  <c r="F32" i="33"/>
  <c r="H32" i="33" s="1"/>
  <c r="I40" i="23"/>
  <c r="I32" i="97"/>
  <c r="F30" i="98"/>
  <c r="G30" i="98" s="1"/>
  <c r="B30" i="98"/>
  <c r="D31" i="99"/>
  <c r="E31" i="99"/>
  <c r="E33" i="97"/>
  <c r="F33" i="97" s="1"/>
  <c r="B33" i="97"/>
  <c r="G110" i="25"/>
  <c r="D111" i="25"/>
  <c r="J109" i="25"/>
  <c r="G110" i="99"/>
  <c r="E111" i="99"/>
  <c r="D111" i="99"/>
  <c r="G34" i="65"/>
  <c r="I34" i="65" s="1"/>
  <c r="I31" i="91"/>
  <c r="H110" i="98"/>
  <c r="I110" i="98"/>
  <c r="F111" i="98"/>
  <c r="B111" i="98"/>
  <c r="H110" i="97"/>
  <c r="I110" i="97"/>
  <c r="J110" i="26"/>
  <c r="G111" i="26"/>
  <c r="D112" i="26"/>
  <c r="F111" i="97"/>
  <c r="B111" i="97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3" i="80"/>
  <c r="F33" i="80"/>
  <c r="G33" i="80" s="1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I110" i="94"/>
  <c r="H110" i="94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E111" i="94"/>
  <c r="F111" i="94" s="1"/>
  <c r="B111" i="94"/>
  <c r="F39" i="22"/>
  <c r="H39" i="22" s="1"/>
  <c r="B39" i="22"/>
  <c r="H30" i="95"/>
  <c r="D31" i="95"/>
  <c r="E31" i="95"/>
  <c r="D37" i="72"/>
  <c r="E37" i="72"/>
  <c r="F35" i="61"/>
  <c r="G35" i="61" s="1"/>
  <c r="B35" i="61"/>
  <c r="G31" i="33"/>
  <c r="H41" i="31"/>
  <c r="I41" i="31" s="1"/>
  <c r="E39" i="39"/>
  <c r="D39" i="39"/>
  <c r="G30" i="95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B39" i="43"/>
  <c r="F39" i="43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I30" i="26" s="1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G39" i="19"/>
  <c r="D40" i="19"/>
  <c r="E40" i="19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I38" i="43"/>
  <c r="H39" i="19"/>
  <c r="H40" i="34"/>
  <c r="H42" i="28"/>
  <c r="I42" i="28" s="1"/>
  <c r="D42" i="31"/>
  <c r="E42" i="31"/>
  <c r="B33" i="77"/>
  <c r="F33" i="77"/>
  <c r="G33" i="77" s="1"/>
  <c r="D31" i="13"/>
  <c r="E31" i="13" s="1"/>
  <c r="D33" i="33"/>
  <c r="F40" i="18"/>
  <c r="B40" i="18"/>
  <c r="D39" i="20"/>
  <c r="E39" i="20"/>
  <c r="H30" i="13"/>
  <c r="D32" i="87"/>
  <c r="E32" i="87"/>
  <c r="B35" i="59"/>
  <c r="F35" i="59"/>
  <c r="H35" i="59" s="1"/>
  <c r="J118" i="22"/>
  <c r="J110" i="91"/>
  <c r="J110" i="89"/>
  <c r="G30" i="13"/>
  <c r="E35" i="62"/>
  <c r="D35" i="62"/>
  <c r="G31" i="87"/>
  <c r="I31" i="87" s="1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J111" i="83"/>
  <c r="J117" i="42"/>
  <c r="B117" i="57"/>
  <c r="F117" i="57"/>
  <c r="H116" i="57"/>
  <c r="I116" i="57"/>
  <c r="B121" i="71"/>
  <c r="F121" i="71"/>
  <c r="J109" i="33"/>
  <c r="J111" i="80"/>
  <c r="J119" i="24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E31" i="25" l="1"/>
  <c r="F31" i="25" s="1"/>
  <c r="B31" i="25"/>
  <c r="I30" i="25"/>
  <c r="G32" i="33"/>
  <c r="I32" i="33" s="1"/>
  <c r="G31" i="94"/>
  <c r="I31" i="94" s="1"/>
  <c r="D34" i="97"/>
  <c r="H33" i="97"/>
  <c r="G33" i="97"/>
  <c r="F31" i="99"/>
  <c r="D32" i="99" s="1"/>
  <c r="B31" i="99"/>
  <c r="D31" i="98"/>
  <c r="E31" i="98"/>
  <c r="H30" i="98"/>
  <c r="I30" i="98" s="1"/>
  <c r="E111" i="25"/>
  <c r="F111" i="25" s="1"/>
  <c r="B111" i="25"/>
  <c r="I110" i="25"/>
  <c r="H110" i="25"/>
  <c r="F111" i="99"/>
  <c r="B111" i="99"/>
  <c r="H110" i="99"/>
  <c r="I110" i="99"/>
  <c r="J110" i="97"/>
  <c r="J110" i="98"/>
  <c r="I30" i="95"/>
  <c r="G30" i="96"/>
  <c r="I30" i="96" s="1"/>
  <c r="G36" i="54"/>
  <c r="I36" i="54" s="1"/>
  <c r="G39" i="41"/>
  <c r="I39" i="41" s="1"/>
  <c r="E112" i="26"/>
  <c r="F112" i="26" s="1"/>
  <c r="B112" i="26"/>
  <c r="D112" i="98"/>
  <c r="G111" i="98"/>
  <c r="E112" i="98"/>
  <c r="D112" i="97"/>
  <c r="G111" i="97"/>
  <c r="E112" i="97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H33" i="80"/>
  <c r="I33" i="80" s="1"/>
  <c r="D34" i="80"/>
  <c r="E34" i="80"/>
  <c r="I32" i="86"/>
  <c r="H38" i="44"/>
  <c r="I38" i="44" s="1"/>
  <c r="E31" i="93"/>
  <c r="D31" i="93"/>
  <c r="E32" i="94"/>
  <c r="D32" i="94"/>
  <c r="D112" i="94"/>
  <c r="G111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J110" i="9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9" i="19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F31" i="95"/>
  <c r="H31" i="95" s="1"/>
  <c r="B31" i="95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D40" i="43"/>
  <c r="E40" i="43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F40" i="19"/>
  <c r="G40" i="19" s="1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G39" i="4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G36" i="57"/>
  <c r="I36" i="57" s="1"/>
  <c r="G38" i="74"/>
  <c r="I38" i="74" s="1"/>
  <c r="G39" i="17"/>
  <c r="I39" i="17" s="1"/>
  <c r="H39" i="43"/>
  <c r="I32" i="88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F32" i="87"/>
  <c r="B32" i="87"/>
  <c r="I30" i="13"/>
  <c r="E41" i="18"/>
  <c r="D41" i="18"/>
  <c r="B33" i="33"/>
  <c r="E47" i="35"/>
  <c r="F47" i="35" s="1"/>
  <c r="G46" i="35"/>
  <c r="B47" i="35"/>
  <c r="H46" i="35"/>
  <c r="F39" i="20"/>
  <c r="B39" i="20"/>
  <c r="G40" i="18"/>
  <c r="J112" i="79"/>
  <c r="J119" i="32"/>
  <c r="J120" i="69"/>
  <c r="D36" i="59"/>
  <c r="E36" i="59"/>
  <c r="B31" i="13"/>
  <c r="F31" i="13"/>
  <c r="H31" i="13" s="1"/>
  <c r="J111" i="95"/>
  <c r="J119" i="18"/>
  <c r="B35" i="62"/>
  <c r="F35" i="62"/>
  <c r="G35" i="62" s="1"/>
  <c r="G35" i="59"/>
  <c r="I35" i="59" s="1"/>
  <c r="H40" i="18"/>
  <c r="E33" i="33"/>
  <c r="F33" i="33" s="1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M88" i="33" s="1"/>
  <c r="M89" i="33" s="1"/>
  <c r="I110" i="33"/>
  <c r="N88" i="33" s="1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D113" i="82"/>
  <c r="G112" i="82"/>
  <c r="E113" i="82"/>
  <c r="I110" i="13"/>
  <c r="H110" i="13"/>
  <c r="I35" i="36"/>
  <c r="G31" i="25" l="1"/>
  <c r="N5" i="25" s="1"/>
  <c r="D32" i="25"/>
  <c r="H31" i="25"/>
  <c r="O88" i="33"/>
  <c r="O89" i="33" s="1"/>
  <c r="N89" i="33"/>
  <c r="E32" i="99"/>
  <c r="F32" i="99" s="1"/>
  <c r="G32" i="99" s="1"/>
  <c r="B32" i="99"/>
  <c r="H31" i="99"/>
  <c r="F31" i="98"/>
  <c r="B31" i="98"/>
  <c r="G31" i="99"/>
  <c r="I33" i="97"/>
  <c r="E34" i="97"/>
  <c r="F34" i="97" s="1"/>
  <c r="D35" i="97" s="1"/>
  <c r="B34" i="97"/>
  <c r="J110" i="25"/>
  <c r="G111" i="25"/>
  <c r="D112" i="25"/>
  <c r="J110" i="99"/>
  <c r="E112" i="99"/>
  <c r="D112" i="99"/>
  <c r="G111" i="99"/>
  <c r="H36" i="56"/>
  <c r="I36" i="56" s="1"/>
  <c r="I39" i="43"/>
  <c r="H111" i="98"/>
  <c r="I111" i="98"/>
  <c r="H111" i="97"/>
  <c r="I111" i="97"/>
  <c r="F112" i="98"/>
  <c r="B112" i="98"/>
  <c r="J111" i="26"/>
  <c r="B112" i="97"/>
  <c r="F112" i="97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B34" i="80"/>
  <c r="F34" i="80"/>
  <c r="H34" i="80" s="1"/>
  <c r="G33" i="86"/>
  <c r="H33" i="86"/>
  <c r="D34" i="86"/>
  <c r="E34" i="86"/>
  <c r="H34" i="82"/>
  <c r="B31" i="93"/>
  <c r="F31" i="93"/>
  <c r="F36" i="66"/>
  <c r="G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I111" i="94"/>
  <c r="H111" i="94"/>
  <c r="B33" i="91"/>
  <c r="F33" i="91"/>
  <c r="H38" i="58"/>
  <c r="E39" i="58"/>
  <c r="G38" i="58"/>
  <c r="D39" i="58"/>
  <c r="H35" i="65"/>
  <c r="E112" i="94"/>
  <c r="F112" i="94" s="1"/>
  <c r="B112" i="94"/>
  <c r="B34" i="76"/>
  <c r="F34" i="76"/>
  <c r="H34" i="76" s="1"/>
  <c r="F40" i="22"/>
  <c r="G40" i="22" s="1"/>
  <c r="B40" i="22"/>
  <c r="B33" i="81"/>
  <c r="F33" i="81"/>
  <c r="G33" i="81" s="1"/>
  <c r="I40" i="18"/>
  <c r="G31" i="95"/>
  <c r="I31" i="95" s="1"/>
  <c r="D32" i="95"/>
  <c r="E32" i="95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D41" i="3"/>
  <c r="E41" i="3" s="1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F40" i="43"/>
  <c r="G40" i="43" s="1"/>
  <c r="B40" i="43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1" i="26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G31" i="13"/>
  <c r="I31" i="13" s="1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J111" i="89"/>
  <c r="J117" i="56"/>
  <c r="J117" i="45"/>
  <c r="D34" i="33"/>
  <c r="H33" i="33"/>
  <c r="G33" i="33"/>
  <c r="E40" i="20"/>
  <c r="D40" i="20"/>
  <c r="H47" i="35"/>
  <c r="G47" i="35"/>
  <c r="E48" i="35"/>
  <c r="F48" i="35" s="1"/>
  <c r="B48" i="35"/>
  <c r="D33" i="87"/>
  <c r="E33" i="87"/>
  <c r="J116" i="54"/>
  <c r="J110" i="33"/>
  <c r="J112" i="81"/>
  <c r="E36" i="62"/>
  <c r="D36" i="62"/>
  <c r="D32" i="13"/>
  <c r="G39" i="20"/>
  <c r="F41" i="18"/>
  <c r="H41" i="18" s="1"/>
  <c r="B41" i="18"/>
  <c r="H32" i="87"/>
  <c r="B36" i="59"/>
  <c r="F36" i="59"/>
  <c r="H39" i="20"/>
  <c r="G32" i="87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E27" i="36"/>
  <c r="N5" i="26" l="1"/>
  <c r="N6" i="25"/>
  <c r="N7" i="25" s="1"/>
  <c r="I31" i="25"/>
  <c r="B32" i="25"/>
  <c r="E32" i="25"/>
  <c r="F32" i="25" s="1"/>
  <c r="I35" i="65"/>
  <c r="H32" i="26"/>
  <c r="N6" i="26" s="1"/>
  <c r="I40" i="3"/>
  <c r="H36" i="66"/>
  <c r="I36" i="66" s="1"/>
  <c r="G34" i="97"/>
  <c r="D32" i="98"/>
  <c r="E32" i="98"/>
  <c r="E35" i="97"/>
  <c r="F35" i="97" s="1"/>
  <c r="D36" i="97" s="1"/>
  <c r="B35" i="97"/>
  <c r="H31" i="98"/>
  <c r="I31" i="99"/>
  <c r="D33" i="99"/>
  <c r="E33" i="99"/>
  <c r="H34" i="97"/>
  <c r="G31" i="98"/>
  <c r="H32" i="99"/>
  <c r="I32" i="99" s="1"/>
  <c r="M19" i="1"/>
  <c r="H111" i="25"/>
  <c r="M88" i="25" s="1"/>
  <c r="I111" i="25"/>
  <c r="N88" i="25" s="1"/>
  <c r="N89" i="25" s="1"/>
  <c r="E112" i="25"/>
  <c r="F112" i="25" s="1"/>
  <c r="B112" i="25"/>
  <c r="I31" i="26"/>
  <c r="I111" i="99"/>
  <c r="H111" i="99"/>
  <c r="F112" i="99"/>
  <c r="B112" i="99"/>
  <c r="H34" i="90"/>
  <c r="I34" i="90" s="1"/>
  <c r="J111" i="97"/>
  <c r="G34" i="80"/>
  <c r="I34" i="80" s="1"/>
  <c r="J111" i="98"/>
  <c r="I112" i="26"/>
  <c r="N88" i="26" s="1"/>
  <c r="N89" i="26" s="1"/>
  <c r="H112" i="26"/>
  <c r="M88" i="26" s="1"/>
  <c r="M89" i="26" s="1"/>
  <c r="D113" i="97"/>
  <c r="E113" i="97" s="1"/>
  <c r="G112" i="97"/>
  <c r="E113" i="26"/>
  <c r="F113" i="26" s="1"/>
  <c r="B113" i="26"/>
  <c r="G112" i="98"/>
  <c r="D113" i="98"/>
  <c r="E113" i="98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E35" i="80"/>
  <c r="D35" i="80"/>
  <c r="H32" i="94"/>
  <c r="I32" i="94" s="1"/>
  <c r="H36" i="63"/>
  <c r="I36" i="63" s="1"/>
  <c r="D113" i="94"/>
  <c r="G112" i="94"/>
  <c r="G33" i="91"/>
  <c r="D34" i="91"/>
  <c r="E34" i="91"/>
  <c r="J111" i="94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F32" i="95"/>
  <c r="H32" i="95" s="1"/>
  <c r="B32" i="95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H40" i="43"/>
  <c r="I40" i="43" s="1"/>
  <c r="E41" i="43"/>
  <c r="D41" i="43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E37" i="59"/>
  <c r="D37" i="59"/>
  <c r="E42" i="18"/>
  <c r="D42" i="18"/>
  <c r="B32" i="13"/>
  <c r="E49" i="35"/>
  <c r="F49" i="35" s="1"/>
  <c r="B49" i="35"/>
  <c r="H48" i="35"/>
  <c r="G48" i="35"/>
  <c r="F36" i="62"/>
  <c r="B36" i="62"/>
  <c r="B40" i="20"/>
  <c r="F40" i="20"/>
  <c r="G40" i="20" s="1"/>
  <c r="I33" i="33"/>
  <c r="J111" i="88"/>
  <c r="J116" i="53"/>
  <c r="J116" i="72"/>
  <c r="G36" i="59"/>
  <c r="I32" i="87"/>
  <c r="G41" i="18"/>
  <c r="I41" i="18" s="1"/>
  <c r="I47" i="35"/>
  <c r="B34" i="33"/>
  <c r="J120" i="31"/>
  <c r="J115" i="64"/>
  <c r="H36" i="59"/>
  <c r="E32" i="13"/>
  <c r="F32" i="13" s="1"/>
  <c r="B33" i="87"/>
  <c r="F33" i="87"/>
  <c r="G33" i="87" s="1"/>
  <c r="E34" i="33"/>
  <c r="F34" i="3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G118" i="57"/>
  <c r="E119" i="57"/>
  <c r="D119" i="57"/>
  <c r="J121" i="71"/>
  <c r="G122" i="71"/>
  <c r="E123" i="71"/>
  <c r="D123" i="71"/>
  <c r="J117" i="57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B115" i="76"/>
  <c r="F115" i="76"/>
  <c r="I111" i="33"/>
  <c r="H111" i="33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E28" i="36"/>
  <c r="F27" i="36"/>
  <c r="I28" i="36"/>
  <c r="I32" i="26" l="1"/>
  <c r="O88" i="25"/>
  <c r="O89" i="25" s="1"/>
  <c r="O88" i="26"/>
  <c r="O89" i="26" s="1"/>
  <c r="G27" i="36"/>
  <c r="E96" i="36"/>
  <c r="G32" i="25"/>
  <c r="H32" i="25"/>
  <c r="I32" i="25" s="1"/>
  <c r="D33" i="25"/>
  <c r="O18" i="2"/>
  <c r="O19" i="2" s="1"/>
  <c r="M89" i="25"/>
  <c r="N18" i="2"/>
  <c r="B33" i="26"/>
  <c r="F33" i="26"/>
  <c r="G33" i="26" s="1"/>
  <c r="G42" i="30"/>
  <c r="I42" i="30" s="1"/>
  <c r="I34" i="97"/>
  <c r="I31" i="98"/>
  <c r="J111" i="99"/>
  <c r="H35" i="97"/>
  <c r="F33" i="99"/>
  <c r="D34" i="99" s="1"/>
  <c r="B33" i="99"/>
  <c r="G35" i="97"/>
  <c r="E36" i="97"/>
  <c r="F36" i="97" s="1"/>
  <c r="D37" i="97" s="1"/>
  <c r="B36" i="97"/>
  <c r="B32" i="98"/>
  <c r="F32" i="98"/>
  <c r="H32" i="98" s="1"/>
  <c r="G112" i="25"/>
  <c r="D113" i="25"/>
  <c r="R132" i="1"/>
  <c r="M20" i="1"/>
  <c r="N19" i="1"/>
  <c r="N7" i="26"/>
  <c r="J111" i="25"/>
  <c r="D113" i="99"/>
  <c r="G112" i="99"/>
  <c r="E113" i="99"/>
  <c r="J112" i="26"/>
  <c r="F113" i="98"/>
  <c r="B113" i="98"/>
  <c r="H112" i="97"/>
  <c r="I112" i="97"/>
  <c r="H112" i="98"/>
  <c r="I112" i="98"/>
  <c r="B113" i="97"/>
  <c r="F113" i="97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5" i="80"/>
  <c r="B35" i="80"/>
  <c r="F32" i="93"/>
  <c r="H32" i="93" s="1"/>
  <c r="B32" i="93"/>
  <c r="H37" i="56"/>
  <c r="I37" i="56" s="1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B34" i="84"/>
  <c r="F34" i="84"/>
  <c r="H34" i="84" s="1"/>
  <c r="H35" i="75"/>
  <c r="E36" i="75"/>
  <c r="D36" i="75"/>
  <c r="H39" i="58"/>
  <c r="D40" i="58"/>
  <c r="E40" i="58"/>
  <c r="I112" i="94"/>
  <c r="H112" i="94"/>
  <c r="F35" i="90"/>
  <c r="G35" i="90" s="1"/>
  <c r="B35" i="90"/>
  <c r="F37" i="66"/>
  <c r="H37" i="66" s="1"/>
  <c r="B37" i="66"/>
  <c r="B38" i="53"/>
  <c r="F38" i="53"/>
  <c r="I33" i="91"/>
  <c r="D41" i="42"/>
  <c r="E41" i="42"/>
  <c r="E113" i="94"/>
  <c r="F113" i="94" s="1"/>
  <c r="B113" i="94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I37" i="64" s="1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2" i="95"/>
  <c r="I32" i="95" s="1"/>
  <c r="D33" i="95"/>
  <c r="E33" i="95"/>
  <c r="G34" i="85"/>
  <c r="I36" i="5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F38" i="57"/>
  <c r="G38" i="57" s="1"/>
  <c r="B38" i="57"/>
  <c r="D42" i="3"/>
  <c r="E42" i="3" s="1"/>
  <c r="E37" i="68"/>
  <c r="D37" i="68"/>
  <c r="B35" i="78"/>
  <c r="F35" i="78"/>
  <c r="G35" i="78" s="1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F41" i="43"/>
  <c r="H41" i="43" s="1"/>
  <c r="B41" i="43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D35" i="33"/>
  <c r="H34" i="33"/>
  <c r="G34" i="33"/>
  <c r="D33" i="13"/>
  <c r="H32" i="13"/>
  <c r="G32" i="13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J112" i="91"/>
  <c r="J119" i="41"/>
  <c r="J120" i="22"/>
  <c r="J116" i="62"/>
  <c r="D34" i="26"/>
  <c r="D34" i="87"/>
  <c r="E34" i="87"/>
  <c r="E41" i="20"/>
  <c r="D41" i="20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F28" i="36"/>
  <c r="I27" i="36"/>
  <c r="H33" i="26" l="1"/>
  <c r="I33" i="26" s="1"/>
  <c r="B33" i="25"/>
  <c r="E33" i="25"/>
  <c r="F33" i="25" s="1"/>
  <c r="P18" i="2"/>
  <c r="P19" i="2" s="1"/>
  <c r="P20" i="2" s="1"/>
  <c r="I96" i="36"/>
  <c r="R135" i="2"/>
  <c r="N19" i="2"/>
  <c r="N20" i="2" s="1"/>
  <c r="R134" i="2"/>
  <c r="G32" i="98"/>
  <c r="I32" i="98" s="1"/>
  <c r="G33" i="99"/>
  <c r="H36" i="97"/>
  <c r="G36" i="97"/>
  <c r="E34" i="99"/>
  <c r="F34" i="99" s="1"/>
  <c r="D35" i="99" s="1"/>
  <c r="B34" i="99"/>
  <c r="E37" i="97"/>
  <c r="F37" i="97" s="1"/>
  <c r="B37" i="97"/>
  <c r="D33" i="98"/>
  <c r="E33" i="98"/>
  <c r="H33" i="99"/>
  <c r="I35" i="97"/>
  <c r="F96" i="36"/>
  <c r="G28" i="36"/>
  <c r="G96" i="36" s="1"/>
  <c r="E113" i="25"/>
  <c r="F113" i="25" s="1"/>
  <c r="B113" i="25"/>
  <c r="R133" i="1"/>
  <c r="N20" i="1"/>
  <c r="O19" i="1"/>
  <c r="I112" i="25"/>
  <c r="H112" i="25"/>
  <c r="I112" i="99"/>
  <c r="H112" i="99"/>
  <c r="B113" i="99"/>
  <c r="F113" i="99"/>
  <c r="J112" i="97"/>
  <c r="I34" i="86"/>
  <c r="J112" i="98"/>
  <c r="E114" i="26"/>
  <c r="F114" i="26" s="1"/>
  <c r="B114" i="26"/>
  <c r="G113" i="97"/>
  <c r="D114" i="97"/>
  <c r="E114" i="97"/>
  <c r="I113" i="26"/>
  <c r="H113" i="26"/>
  <c r="D114" i="98"/>
  <c r="G113" i="98"/>
  <c r="E114" i="98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D36" i="80"/>
  <c r="E36" i="80"/>
  <c r="B35" i="86"/>
  <c r="F35" i="86"/>
  <c r="G32" i="93"/>
  <c r="I32" i="93" s="1"/>
  <c r="D33" i="93"/>
  <c r="E33" i="93"/>
  <c r="H35" i="80"/>
  <c r="G42" i="18"/>
  <c r="I42" i="18" s="1"/>
  <c r="G41" i="43"/>
  <c r="I41" i="43" s="1"/>
  <c r="D34" i="94"/>
  <c r="E34" i="94"/>
  <c r="G35" i="80"/>
  <c r="G113" i="94"/>
  <c r="D114" i="94"/>
  <c r="B114" i="94" s="1"/>
  <c r="H41" i="21"/>
  <c r="I41" i="21" s="1"/>
  <c r="H38" i="53"/>
  <c r="E39" i="53"/>
  <c r="D39" i="53"/>
  <c r="J112" i="94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F33" i="95"/>
  <c r="H33" i="95" s="1"/>
  <c r="B33" i="95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E42" i="43"/>
  <c r="D42" i="43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34" i="33"/>
  <c r="F34" i="87"/>
  <c r="G34" i="87" s="1"/>
  <c r="B34" i="87"/>
  <c r="B34" i="26"/>
  <c r="E43" i="18"/>
  <c r="D43" i="18"/>
  <c r="I49" i="35"/>
  <c r="I36" i="62"/>
  <c r="D38" i="59"/>
  <c r="E38" i="59"/>
  <c r="B33" i="13"/>
  <c r="B35" i="33"/>
  <c r="F37" i="62"/>
  <c r="H37" i="62" s="1"/>
  <c r="B37" i="62"/>
  <c r="J120" i="20"/>
  <c r="J117" i="72"/>
  <c r="J122" i="27"/>
  <c r="J112" i="84"/>
  <c r="F41" i="20"/>
  <c r="B41" i="20"/>
  <c r="E34" i="26"/>
  <c r="F34" i="26" s="1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J131" i="35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3" i="13"/>
  <c r="B113" i="13"/>
  <c r="G33" i="25" l="1"/>
  <c r="D34" i="25"/>
  <c r="H33" i="25"/>
  <c r="I97" i="36"/>
  <c r="I33" i="99"/>
  <c r="J112" i="25"/>
  <c r="D38" i="97"/>
  <c r="H37" i="97"/>
  <c r="G37" i="97"/>
  <c r="E35" i="99"/>
  <c r="F35" i="99" s="1"/>
  <c r="B35" i="99"/>
  <c r="H34" i="99"/>
  <c r="G34" i="99"/>
  <c r="F33" i="98"/>
  <c r="B33" i="98"/>
  <c r="I36" i="97"/>
  <c r="G113" i="25"/>
  <c r="D114" i="25"/>
  <c r="R134" i="1"/>
  <c r="O20" i="1"/>
  <c r="D114" i="99"/>
  <c r="G113" i="99"/>
  <c r="E114" i="99"/>
  <c r="J112" i="99"/>
  <c r="I43" i="70"/>
  <c r="I37" i="60"/>
  <c r="I43" i="23"/>
  <c r="B114" i="98"/>
  <c r="F114" i="98"/>
  <c r="I113" i="97"/>
  <c r="H113" i="97"/>
  <c r="J113" i="26"/>
  <c r="F114" i="97"/>
  <c r="B114" i="97"/>
  <c r="H113" i="98"/>
  <c r="I113" i="98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I35" i="80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6" i="80"/>
  <c r="F36" i="80"/>
  <c r="H36" i="80" s="1"/>
  <c r="B33" i="93"/>
  <c r="F33" i="93"/>
  <c r="H33" i="93" s="1"/>
  <c r="G36" i="82"/>
  <c r="I36" i="82" s="1"/>
  <c r="I33" i="92"/>
  <c r="H44" i="69"/>
  <c r="I44" i="69" s="1"/>
  <c r="G33" i="95"/>
  <c r="I33" i="95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114" i="94"/>
  <c r="F114" i="94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I37" i="65" s="1"/>
  <c r="B38" i="66"/>
  <c r="F38" i="66"/>
  <c r="H38" i="66" s="1"/>
  <c r="H36" i="75"/>
  <c r="I36" i="75" s="1"/>
  <c r="E37" i="75"/>
  <c r="D37" i="75"/>
  <c r="I38" i="53"/>
  <c r="I113" i="94"/>
  <c r="H113" i="94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E34" i="95"/>
  <c r="D34" i="95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2" i="43"/>
  <c r="F42" i="43"/>
  <c r="G42" i="43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I38" i="64" s="1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D43" i="3"/>
  <c r="E43" i="3" s="1"/>
  <c r="H42" i="19"/>
  <c r="I42" i="19" s="1"/>
  <c r="G43" i="30"/>
  <c r="I43" i="30" s="1"/>
  <c r="D44" i="30"/>
  <c r="E44" i="30"/>
  <c r="J119" i="56"/>
  <c r="J119" i="45"/>
  <c r="J112" i="33"/>
  <c r="J113" i="91"/>
  <c r="J120" i="73"/>
  <c r="D35" i="26"/>
  <c r="E35" i="26" s="1"/>
  <c r="H34" i="26"/>
  <c r="G34" i="26"/>
  <c r="D34" i="13"/>
  <c r="E34" i="13" s="1"/>
  <c r="G33" i="13"/>
  <c r="H33" i="1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J120" i="41"/>
  <c r="H41" i="20"/>
  <c r="B38" i="59"/>
  <c r="F38" i="59"/>
  <c r="H38" i="59" s="1"/>
  <c r="B43" i="18"/>
  <c r="F43" i="18"/>
  <c r="H43" i="18" s="1"/>
  <c r="D35" i="87"/>
  <c r="E35" i="87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H119" i="57"/>
  <c r="I119" i="57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I33" i="25" l="1"/>
  <c r="B34" i="25"/>
  <c r="E34" i="25"/>
  <c r="F34" i="25" s="1"/>
  <c r="I41" i="20"/>
  <c r="I34" i="99"/>
  <c r="D36" i="99"/>
  <c r="E36" i="99"/>
  <c r="H35" i="99"/>
  <c r="G35" i="99"/>
  <c r="D34" i="98"/>
  <c r="E34" i="98"/>
  <c r="H33" i="98"/>
  <c r="I37" i="97"/>
  <c r="G33" i="98"/>
  <c r="E38" i="97"/>
  <c r="F38" i="97" s="1"/>
  <c r="D39" i="97" s="1"/>
  <c r="B38" i="97"/>
  <c r="E114" i="25"/>
  <c r="F114" i="25" s="1"/>
  <c r="B114" i="25"/>
  <c r="H113" i="25"/>
  <c r="I113" i="25"/>
  <c r="H113" i="99"/>
  <c r="I113" i="99"/>
  <c r="F114" i="99"/>
  <c r="B114" i="99"/>
  <c r="G33" i="93"/>
  <c r="I33" i="93" s="1"/>
  <c r="I35" i="88"/>
  <c r="G39" i="57"/>
  <c r="I39" i="57" s="1"/>
  <c r="I41" i="42"/>
  <c r="I114" i="26"/>
  <c r="H114" i="26"/>
  <c r="J113" i="97"/>
  <c r="B115" i="26"/>
  <c r="E115" i="26"/>
  <c r="F115" i="26" s="1"/>
  <c r="G114" i="97"/>
  <c r="D115" i="97"/>
  <c r="E115" i="97"/>
  <c r="D115" i="98"/>
  <c r="G114" i="98"/>
  <c r="E115" i="98"/>
  <c r="J113" i="98"/>
  <c r="H33" i="96"/>
  <c r="I33" i="96" s="1"/>
  <c r="I35" i="86"/>
  <c r="G36" i="80"/>
  <c r="I36" i="80" s="1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J113" i="94"/>
  <c r="D34" i="93"/>
  <c r="E34" i="93"/>
  <c r="E37" i="80"/>
  <c r="D37" i="80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I40" i="58"/>
  <c r="G114" i="94"/>
  <c r="D115" i="94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I44" i="29" s="1"/>
  <c r="B41" i="58"/>
  <c r="F41" i="58"/>
  <c r="G35" i="84"/>
  <c r="B38" i="65"/>
  <c r="F38" i="65"/>
  <c r="H39" i="53"/>
  <c r="I39" i="53" s="1"/>
  <c r="D40" i="53"/>
  <c r="E40" i="53"/>
  <c r="H36" i="90"/>
  <c r="I36" i="90" s="1"/>
  <c r="B34" i="95"/>
  <c r="F34" i="95"/>
  <c r="G34" i="95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I33" i="13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H42" i="43"/>
  <c r="I42" i="43" s="1"/>
  <c r="E43" i="43"/>
  <c r="D43" i="43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D43" i="17"/>
  <c r="E43" i="17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B38" i="62"/>
  <c r="F38" i="62"/>
  <c r="B42" i="20"/>
  <c r="F42" i="20"/>
  <c r="G42" i="20" s="1"/>
  <c r="J117" i="63"/>
  <c r="J118" i="53"/>
  <c r="I34" i="26"/>
  <c r="D44" i="18"/>
  <c r="E44" i="18"/>
  <c r="D39" i="59"/>
  <c r="E39" i="59"/>
  <c r="G52" i="35"/>
  <c r="B53" i="35"/>
  <c r="E53" i="35"/>
  <c r="F53" i="35" s="1"/>
  <c r="H52" i="35"/>
  <c r="J117" i="64"/>
  <c r="J121" i="20"/>
  <c r="J123" i="69"/>
  <c r="B35" i="87"/>
  <c r="F35" i="87"/>
  <c r="G35" i="87" s="1"/>
  <c r="G43" i="18"/>
  <c r="I43" i="18" s="1"/>
  <c r="B36" i="33"/>
  <c r="F36" i="33"/>
  <c r="G36" i="33" s="1"/>
  <c r="B34" i="13"/>
  <c r="F34" i="13"/>
  <c r="H34" i="13" s="1"/>
  <c r="B35" i="26"/>
  <c r="F35" i="26"/>
  <c r="G3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J121" i="3"/>
  <c r="J114" i="82"/>
  <c r="J123" i="71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H113" i="33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H34" i="25" l="1"/>
  <c r="G34" i="25"/>
  <c r="D35" i="25"/>
  <c r="J113" i="25"/>
  <c r="I33" i="98"/>
  <c r="J113" i="99"/>
  <c r="H34" i="95"/>
  <c r="I34" i="95" s="1"/>
  <c r="E39" i="97"/>
  <c r="F39" i="97" s="1"/>
  <c r="D40" i="97" s="1"/>
  <c r="B39" i="97"/>
  <c r="I35" i="99"/>
  <c r="H38" i="97"/>
  <c r="G38" i="97"/>
  <c r="F34" i="98"/>
  <c r="G34" i="98" s="1"/>
  <c r="B34" i="98"/>
  <c r="F36" i="99"/>
  <c r="G36" i="99" s="1"/>
  <c r="B36" i="99"/>
  <c r="D115" i="25"/>
  <c r="G114" i="25"/>
  <c r="E115" i="99"/>
  <c r="D115" i="99"/>
  <c r="G114" i="99"/>
  <c r="I35" i="84"/>
  <c r="I43" i="24"/>
  <c r="J114" i="26"/>
  <c r="B115" i="97"/>
  <c r="F115" i="97"/>
  <c r="H114" i="98"/>
  <c r="I114" i="98"/>
  <c r="I114" i="97"/>
  <c r="H114" i="97"/>
  <c r="F115" i="98"/>
  <c r="B115" i="98"/>
  <c r="G115" i="26"/>
  <c r="D116" i="26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H35" i="26"/>
  <c r="I35" i="26" s="1"/>
  <c r="F34" i="93"/>
  <c r="H34" i="93" s="1"/>
  <c r="B34" i="93"/>
  <c r="H36" i="88"/>
  <c r="I36" i="88" s="1"/>
  <c r="H37" i="82"/>
  <c r="I37" i="82" s="1"/>
  <c r="H36" i="86"/>
  <c r="D37" i="86"/>
  <c r="G36" i="86"/>
  <c r="E37" i="86"/>
  <c r="B37" i="80"/>
  <c r="F37" i="80"/>
  <c r="G37" i="80" s="1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E115" i="94"/>
  <c r="F115" i="94" s="1"/>
  <c r="B115" i="94"/>
  <c r="B39" i="66"/>
  <c r="F39" i="66"/>
  <c r="H39" i="66" s="1"/>
  <c r="B36" i="91"/>
  <c r="F36" i="91"/>
  <c r="G36" i="91" s="1"/>
  <c r="H38" i="65"/>
  <c r="E38" i="75"/>
  <c r="D38" i="75"/>
  <c r="E43" i="42"/>
  <c r="D43" i="42"/>
  <c r="H114" i="94"/>
  <c r="I114" i="94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I35" i="83" s="1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E35" i="95"/>
  <c r="D35" i="95"/>
  <c r="H39" i="56"/>
  <c r="E40" i="56"/>
  <c r="D40" i="56"/>
  <c r="F37" i="78"/>
  <c r="G37" i="78" s="1"/>
  <c r="B37" i="78"/>
  <c r="D46" i="31"/>
  <c r="E46" i="31"/>
  <c r="B43" i="21"/>
  <c r="F43" i="21"/>
  <c r="H43" i="21" s="1"/>
  <c r="G34" i="13"/>
  <c r="I34" i="13" s="1"/>
  <c r="B35" i="92"/>
  <c r="F35" i="92"/>
  <c r="H35" i="92" s="1"/>
  <c r="E44" i="19"/>
  <c r="D44" i="19"/>
  <c r="F43" i="43"/>
  <c r="H43" i="43" s="1"/>
  <c r="B43" i="43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 s="1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B37" i="77"/>
  <c r="F37" i="77"/>
  <c r="H37" i="77" s="1"/>
  <c r="B37" i="79"/>
  <c r="F37" i="79"/>
  <c r="G37" i="79" s="1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21" i="73"/>
  <c r="J114" i="91"/>
  <c r="J120" i="45"/>
  <c r="J114" i="89"/>
  <c r="J121" i="41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J120" i="56"/>
  <c r="D36" i="26"/>
  <c r="E36" i="26" s="1"/>
  <c r="D35" i="13"/>
  <c r="B44" i="18"/>
  <c r="F44" i="18"/>
  <c r="H44" i="18" s="1"/>
  <c r="E43" i="20"/>
  <c r="D43" i="20"/>
  <c r="G38" i="62"/>
  <c r="D37" i="33"/>
  <c r="E37" i="33" s="1"/>
  <c r="H38" i="62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B35" i="25" l="1"/>
  <c r="E35" i="25"/>
  <c r="F35" i="25" s="1"/>
  <c r="I34" i="25"/>
  <c r="I43" i="19"/>
  <c r="H36" i="99"/>
  <c r="I36" i="99" s="1"/>
  <c r="H34" i="98"/>
  <c r="I34" i="98" s="1"/>
  <c r="G39" i="97"/>
  <c r="I38" i="97"/>
  <c r="E40" i="97"/>
  <c r="F40" i="97" s="1"/>
  <c r="D41" i="97" s="1"/>
  <c r="B40" i="97"/>
  <c r="D37" i="99"/>
  <c r="E37" i="99"/>
  <c r="D35" i="98"/>
  <c r="E35" i="98"/>
  <c r="H39" i="97"/>
  <c r="I114" i="25"/>
  <c r="H114" i="25"/>
  <c r="E115" i="25"/>
  <c r="F115" i="25" s="1"/>
  <c r="B115" i="25"/>
  <c r="H114" i="99"/>
  <c r="I114" i="99"/>
  <c r="F115" i="99"/>
  <c r="B115" i="99"/>
  <c r="I38" i="65"/>
  <c r="J114" i="97"/>
  <c r="J114" i="98"/>
  <c r="D116" i="98"/>
  <c r="G115" i="98"/>
  <c r="E116" i="98"/>
  <c r="B116" i="26"/>
  <c r="E116" i="26"/>
  <c r="F116" i="26" s="1"/>
  <c r="D116" i="97"/>
  <c r="E116" i="97" s="1"/>
  <c r="G115" i="97"/>
  <c r="H115" i="26"/>
  <c r="I115" i="26"/>
  <c r="G35" i="92"/>
  <c r="I35" i="92" s="1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J114" i="94"/>
  <c r="D36" i="94"/>
  <c r="E36" i="94"/>
  <c r="H37" i="80"/>
  <c r="I37" i="80" s="1"/>
  <c r="E38" i="80"/>
  <c r="D38" i="80"/>
  <c r="F37" i="86"/>
  <c r="G37" i="86" s="1"/>
  <c r="B37" i="86"/>
  <c r="B38" i="82"/>
  <c r="F38" i="82"/>
  <c r="G40" i="57"/>
  <c r="I40" i="57" s="1"/>
  <c r="I36" i="86"/>
  <c r="H35" i="94"/>
  <c r="I35" i="94" s="1"/>
  <c r="G34" i="93"/>
  <c r="I34" i="93" s="1"/>
  <c r="E35" i="93"/>
  <c r="D35" i="93"/>
  <c r="F38" i="75"/>
  <c r="H38" i="75" s="1"/>
  <c r="B38" i="75"/>
  <c r="D116" i="94"/>
  <c r="B116" i="94" s="1"/>
  <c r="G115" i="94"/>
  <c r="G45" i="23"/>
  <c r="I45" i="23" s="1"/>
  <c r="D46" i="23"/>
  <c r="E46" i="23" s="1"/>
  <c r="D38" i="90"/>
  <c r="E38" i="90"/>
  <c r="E116" i="94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G40" i="54"/>
  <c r="I40" i="54" s="1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F35" i="95"/>
  <c r="B35" i="95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I45" i="70"/>
  <c r="F37" i="88"/>
  <c r="H37" i="88" s="1"/>
  <c r="B37" i="88"/>
  <c r="G43" i="17"/>
  <c r="F46" i="69"/>
  <c r="B46" i="69"/>
  <c r="I45" i="31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G43" i="43"/>
  <c r="I43" i="43" s="1"/>
  <c r="E44" i="43"/>
  <c r="D44" i="43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J115" i="85"/>
  <c r="J114" i="92"/>
  <c r="J114" i="96"/>
  <c r="J117" i="66"/>
  <c r="J114" i="84"/>
  <c r="J125" i="28"/>
  <c r="B35" i="13"/>
  <c r="E40" i="59"/>
  <c r="D40" i="59"/>
  <c r="J119" i="59"/>
  <c r="J123" i="18"/>
  <c r="J122" i="34"/>
  <c r="J124" i="29"/>
  <c r="J116" i="78"/>
  <c r="J121" i="39"/>
  <c r="J124" i="69"/>
  <c r="F37" i="33"/>
  <c r="B37" i="33"/>
  <c r="E45" i="18"/>
  <c r="D45" i="18"/>
  <c r="I53" i="35"/>
  <c r="H39" i="59"/>
  <c r="J122" i="19"/>
  <c r="J119" i="46"/>
  <c r="J116" i="79"/>
  <c r="B43" i="20"/>
  <c r="F43" i="20"/>
  <c r="I44" i="18"/>
  <c r="B36" i="26"/>
  <c r="F36" i="26"/>
  <c r="H36" i="26" s="1"/>
  <c r="B39" i="62"/>
  <c r="F39" i="62"/>
  <c r="J118" i="65"/>
  <c r="J124" i="70"/>
  <c r="J120" i="74"/>
  <c r="J114" i="90"/>
  <c r="J124" i="27"/>
  <c r="E35" i="13"/>
  <c r="F35" i="13" s="1"/>
  <c r="H54" i="35"/>
  <c r="B55" i="35"/>
  <c r="G54" i="35"/>
  <c r="E55" i="35"/>
  <c r="F55" i="35" s="1"/>
  <c r="G39" i="59"/>
  <c r="B36" i="87"/>
  <c r="F36" i="87"/>
  <c r="G36" i="87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J123" i="17"/>
  <c r="J121" i="44"/>
  <c r="J114" i="87"/>
  <c r="J117" i="67"/>
  <c r="J120" i="57"/>
  <c r="J124" i="71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D36" i="25" l="1"/>
  <c r="B36" i="25" s="1"/>
  <c r="G35" i="25"/>
  <c r="E36" i="25"/>
  <c r="F36" i="25" s="1"/>
  <c r="G36" i="25" s="1"/>
  <c r="H35" i="25"/>
  <c r="I35" i="25" s="1"/>
  <c r="J114" i="99"/>
  <c r="I34" i="96"/>
  <c r="I39" i="97"/>
  <c r="G38" i="75"/>
  <c r="I38" i="75" s="1"/>
  <c r="I54" i="35"/>
  <c r="F37" i="99"/>
  <c r="D38" i="99" s="1"/>
  <c r="B37" i="99"/>
  <c r="E41" i="97"/>
  <c r="F41" i="97" s="1"/>
  <c r="D42" i="97" s="1"/>
  <c r="B41" i="97"/>
  <c r="H40" i="97"/>
  <c r="F35" i="98"/>
  <c r="H35" i="98" s="1"/>
  <c r="B35" i="98"/>
  <c r="G40" i="97"/>
  <c r="G115" i="25"/>
  <c r="D116" i="25"/>
  <c r="J115" i="26"/>
  <c r="J114" i="25"/>
  <c r="D116" i="99"/>
  <c r="G115" i="99"/>
  <c r="E116" i="99"/>
  <c r="I43" i="17"/>
  <c r="H115" i="97"/>
  <c r="I115" i="97"/>
  <c r="F116" i="94"/>
  <c r="B116" i="97"/>
  <c r="F116" i="97"/>
  <c r="H115" i="98"/>
  <c r="I115" i="98"/>
  <c r="G116" i="26"/>
  <c r="D117" i="26"/>
  <c r="F116" i="98"/>
  <c r="B116" i="98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B38" i="80"/>
  <c r="F38" i="80"/>
  <c r="G38" i="80" s="1"/>
  <c r="F36" i="94"/>
  <c r="H36" i="94" s="1"/>
  <c r="B36" i="94"/>
  <c r="G39" i="65"/>
  <c r="I39" i="65" s="1"/>
  <c r="G38" i="82"/>
  <c r="E39" i="82"/>
  <c r="D39" i="82"/>
  <c r="G36" i="26"/>
  <c r="I36" i="26" s="1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I115" i="94"/>
  <c r="H115" i="94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H35" i="95"/>
  <c r="D36" i="95"/>
  <c r="E36" i="9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G35" i="9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 s="1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 s="1"/>
  <c r="F38" i="78"/>
  <c r="G38" i="78" s="1"/>
  <c r="B38" i="78"/>
  <c r="G45" i="34"/>
  <c r="I45" i="34" s="1"/>
  <c r="H44" i="3"/>
  <c r="I44" i="3" s="1"/>
  <c r="D45" i="3"/>
  <c r="E45" i="3" s="1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4" i="43"/>
  <c r="F44" i="43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J123" i="22"/>
  <c r="J115" i="89"/>
  <c r="J122" i="41"/>
  <c r="D36" i="13"/>
  <c r="H35" i="13"/>
  <c r="G35" i="13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D37" i="26"/>
  <c r="E37" i="26" s="1"/>
  <c r="H37" i="33"/>
  <c r="J119" i="62"/>
  <c r="J122" i="73"/>
  <c r="H36" i="87"/>
  <c r="I36" i="87" s="1"/>
  <c r="H39" i="62"/>
  <c r="G43" i="20"/>
  <c r="B45" i="18"/>
  <c r="F45" i="18"/>
  <c r="G45" i="18" s="1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F122" i="57"/>
  <c r="B122" i="57"/>
  <c r="H121" i="57"/>
  <c r="I121" i="57"/>
  <c r="B126" i="71"/>
  <c r="F126" i="71"/>
  <c r="J120" i="54"/>
  <c r="J117" i="75"/>
  <c r="J124" i="24"/>
  <c r="I125" i="71"/>
  <c r="H125" i="71"/>
  <c r="J116" i="80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B116" i="87"/>
  <c r="F116" i="87"/>
  <c r="D119" i="77"/>
  <c r="G118" i="77"/>
  <c r="E119" i="77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D37" i="25" l="1"/>
  <c r="B37" i="25" s="1"/>
  <c r="H36" i="25"/>
  <c r="J115" i="98"/>
  <c r="G36" i="94"/>
  <c r="I36" i="94" s="1"/>
  <c r="I38" i="82"/>
  <c r="G37" i="99"/>
  <c r="D36" i="98"/>
  <c r="E36" i="98"/>
  <c r="I40" i="97"/>
  <c r="E42" i="97"/>
  <c r="F42" i="97" s="1"/>
  <c r="B42" i="97"/>
  <c r="G35" i="98"/>
  <c r="I35" i="98" s="1"/>
  <c r="H41" i="97"/>
  <c r="E38" i="99"/>
  <c r="F38" i="99" s="1"/>
  <c r="B38" i="99"/>
  <c r="G41" i="97"/>
  <c r="H37" i="99"/>
  <c r="E116" i="25"/>
  <c r="F116" i="25" s="1"/>
  <c r="B116" i="25"/>
  <c r="I36" i="25"/>
  <c r="I115" i="25"/>
  <c r="H115" i="25"/>
  <c r="H115" i="99"/>
  <c r="I115" i="99"/>
  <c r="B116" i="99"/>
  <c r="F116" i="99"/>
  <c r="I37" i="85"/>
  <c r="G41" i="57"/>
  <c r="J115" i="97"/>
  <c r="D117" i="94"/>
  <c r="G116" i="94"/>
  <c r="D117" i="98"/>
  <c r="G116" i="98"/>
  <c r="E117" i="98"/>
  <c r="H116" i="26"/>
  <c r="I116" i="26"/>
  <c r="E117" i="26"/>
  <c r="F117" i="26" s="1"/>
  <c r="B117" i="26"/>
  <c r="D117" i="97"/>
  <c r="E117" i="97" s="1"/>
  <c r="G116" i="97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J115" i="94"/>
  <c r="F38" i="86"/>
  <c r="B38" i="86"/>
  <c r="D36" i="93"/>
  <c r="E36" i="93"/>
  <c r="H38" i="80"/>
  <c r="I38" i="80" s="1"/>
  <c r="E39" i="80"/>
  <c r="D39" i="80"/>
  <c r="G40" i="66"/>
  <c r="I40" i="66" s="1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G46" i="23"/>
  <c r="D47" i="23"/>
  <c r="E47" i="23" s="1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I35" i="95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G35" i="96"/>
  <c r="I35" i="96" s="1"/>
  <c r="H38" i="76"/>
  <c r="I38" i="76" s="1"/>
  <c r="D39" i="76"/>
  <c r="E39" i="76"/>
  <c r="H37" i="81"/>
  <c r="B36" i="95"/>
  <c r="F36" i="95"/>
  <c r="H36" i="95" s="1"/>
  <c r="D45" i="43"/>
  <c r="E45" i="43" s="1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 s="1"/>
  <c r="F45" i="19"/>
  <c r="G45" i="19" s="1"/>
  <c r="B45" i="19"/>
  <c r="F41" i="64"/>
  <c r="G41" i="64" s="1"/>
  <c r="B41" i="64"/>
  <c r="D46" i="32"/>
  <c r="E46" i="32" s="1"/>
  <c r="I39" i="62"/>
  <c r="G40" i="59"/>
  <c r="I40" i="59" s="1"/>
  <c r="I45" i="71"/>
  <c r="G44" i="43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 s="1"/>
  <c r="B37" i="83"/>
  <c r="F37" i="83"/>
  <c r="G37" i="83" s="1"/>
  <c r="E37" i="92"/>
  <c r="D37" i="92"/>
  <c r="F46" i="30"/>
  <c r="G46" i="30" s="1"/>
  <c r="B46" i="30"/>
  <c r="I41" i="57"/>
  <c r="D41" i="63"/>
  <c r="E41" i="63"/>
  <c r="H36" i="92"/>
  <c r="B45" i="3"/>
  <c r="F45" i="3"/>
  <c r="G45" i="3" s="1"/>
  <c r="E42" i="54"/>
  <c r="D42" i="54"/>
  <c r="D45" i="17"/>
  <c r="E45" i="17" s="1"/>
  <c r="E42" i="57"/>
  <c r="D42" i="57"/>
  <c r="E39" i="79"/>
  <c r="D39" i="79"/>
  <c r="H43" i="73"/>
  <c r="I43" i="73" s="1"/>
  <c r="D44" i="73"/>
  <c r="E44" i="73"/>
  <c r="H40" i="63"/>
  <c r="I40" i="63" s="1"/>
  <c r="H44" i="43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 s="1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J115" i="92"/>
  <c r="J119" i="63"/>
  <c r="J123" i="19"/>
  <c r="J125" i="30"/>
  <c r="J120" i="53"/>
  <c r="J120" i="46"/>
  <c r="J115" i="88"/>
  <c r="J119" i="60"/>
  <c r="J124" i="31"/>
  <c r="J119" i="61"/>
  <c r="H45" i="18"/>
  <c r="I45" i="18" s="1"/>
  <c r="I37" i="33"/>
  <c r="F37" i="87"/>
  <c r="H37" i="87" s="1"/>
  <c r="B37" i="87"/>
  <c r="J115" i="90"/>
  <c r="J115" i="84"/>
  <c r="B57" i="35"/>
  <c r="G56" i="35"/>
  <c r="H56" i="35"/>
  <c r="E57" i="35"/>
  <c r="F57" i="35" s="1"/>
  <c r="D41" i="59"/>
  <c r="E41" i="59"/>
  <c r="F38" i="33"/>
  <c r="G38" i="33" s="1"/>
  <c r="B38" i="33"/>
  <c r="I35" i="13"/>
  <c r="D46" i="18"/>
  <c r="E46" i="18" s="1"/>
  <c r="F37" i="26"/>
  <c r="B37" i="26"/>
  <c r="I43" i="20"/>
  <c r="B40" i="62"/>
  <c r="F40" i="62"/>
  <c r="H40" i="62" s="1"/>
  <c r="B36" i="13"/>
  <c r="J115" i="96"/>
  <c r="J121" i="57"/>
  <c r="J122" i="43"/>
  <c r="J115" i="86"/>
  <c r="J116" i="85"/>
  <c r="I55" i="35"/>
  <c r="F44" i="20"/>
  <c r="B44" i="20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J115" i="87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G116" i="87"/>
  <c r="D117" i="87"/>
  <c r="E117" i="87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I118" i="76"/>
  <c r="H118" i="76"/>
  <c r="F126" i="24"/>
  <c r="B126" i="24"/>
  <c r="B116" i="33"/>
  <c r="F116" i="33"/>
  <c r="J116" i="82"/>
  <c r="H118" i="77"/>
  <c r="I118" i="77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H115" i="33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I37" i="99" l="1"/>
  <c r="I37" i="81"/>
  <c r="D43" i="97"/>
  <c r="B43" i="97" s="1"/>
  <c r="G42" i="97"/>
  <c r="I41" i="97"/>
  <c r="D39" i="99"/>
  <c r="E39" i="99"/>
  <c r="G38" i="99"/>
  <c r="H38" i="99"/>
  <c r="E43" i="97"/>
  <c r="H42" i="97"/>
  <c r="F36" i="98"/>
  <c r="B36" i="98"/>
  <c r="I43" i="44"/>
  <c r="D117" i="25"/>
  <c r="G116" i="25"/>
  <c r="J116" i="26"/>
  <c r="J115" i="25"/>
  <c r="D117" i="99"/>
  <c r="G116" i="99"/>
  <c r="E117" i="99"/>
  <c r="J115" i="99"/>
  <c r="I44" i="43"/>
  <c r="I44" i="41"/>
  <c r="I37" i="84"/>
  <c r="I44" i="21"/>
  <c r="D118" i="26"/>
  <c r="G117" i="26"/>
  <c r="I116" i="97"/>
  <c r="H116" i="97"/>
  <c r="F117" i="97"/>
  <c r="B117" i="97"/>
  <c r="F117" i="98"/>
  <c r="B117" i="98"/>
  <c r="H116" i="98"/>
  <c r="I116" i="98"/>
  <c r="I116" i="94"/>
  <c r="H116" i="94"/>
  <c r="E117" i="94"/>
  <c r="F117" i="94" s="1"/>
  <c r="E118" i="94" s="1"/>
  <c r="B117" i="94"/>
  <c r="G36" i="95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D38" i="25"/>
  <c r="G37" i="25"/>
  <c r="H37" i="25"/>
  <c r="G38" i="86"/>
  <c r="H38" i="86"/>
  <c r="D39" i="86"/>
  <c r="E39" i="86"/>
  <c r="H39" i="82"/>
  <c r="I39" i="82" s="1"/>
  <c r="E40" i="82"/>
  <c r="D40" i="82"/>
  <c r="I36" i="95"/>
  <c r="I46" i="23"/>
  <c r="B37" i="94"/>
  <c r="F37" i="94"/>
  <c r="G37" i="94" s="1"/>
  <c r="B39" i="80"/>
  <c r="F39" i="80"/>
  <c r="G39" i="80" s="1"/>
  <c r="F36" i="93"/>
  <c r="B36" i="93"/>
  <c r="I46" i="27"/>
  <c r="H40" i="65"/>
  <c r="E41" i="65"/>
  <c r="D41" i="65"/>
  <c r="F47" i="23"/>
  <c r="B47" i="23"/>
  <c r="D45" i="42"/>
  <c r="E45" i="42" s="1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D37" i="95"/>
  <c r="E37" i="95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 s="1"/>
  <c r="B38" i="81"/>
  <c r="F38" i="81"/>
  <c r="H38" i="81" s="1"/>
  <c r="H42" i="72"/>
  <c r="I42" i="72" s="1"/>
  <c r="E43" i="72"/>
  <c r="D43" i="72"/>
  <c r="B47" i="27"/>
  <c r="F47" i="27"/>
  <c r="I36" i="92"/>
  <c r="D48" i="69"/>
  <c r="E48" i="69" s="1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D47" i="34"/>
  <c r="E47" i="34" s="1"/>
  <c r="F41" i="60"/>
  <c r="H41" i="60" s="1"/>
  <c r="B41" i="60"/>
  <c r="D47" i="30"/>
  <c r="E47" i="30" s="1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D46" i="3"/>
  <c r="E46" i="3" s="1"/>
  <c r="H46" i="30"/>
  <c r="I46" i="30" s="1"/>
  <c r="H37" i="83"/>
  <c r="I37" i="83" s="1"/>
  <c r="D38" i="83"/>
  <c r="E38" i="83"/>
  <c r="I41" i="64"/>
  <c r="B45" i="21"/>
  <c r="F45" i="21"/>
  <c r="H45" i="21" s="1"/>
  <c r="D42" i="56"/>
  <c r="E42" i="56"/>
  <c r="G47" i="69"/>
  <c r="G46" i="71"/>
  <c r="I46" i="71" s="1"/>
  <c r="D47" i="71"/>
  <c r="E47" i="71" s="1"/>
  <c r="D39" i="88"/>
  <c r="E39" i="88"/>
  <c r="H43" i="45"/>
  <c r="F42" i="54"/>
  <c r="H42" i="54" s="1"/>
  <c r="B42" i="54"/>
  <c r="B37" i="92"/>
  <c r="F37" i="92"/>
  <c r="H37" i="92" s="1"/>
  <c r="H40" i="68"/>
  <c r="D48" i="31"/>
  <c r="E48" i="31" s="1"/>
  <c r="D49" i="28"/>
  <c r="E49" i="28"/>
  <c r="D46" i="19"/>
  <c r="E46" i="19" s="1"/>
  <c r="F39" i="77"/>
  <c r="G39" i="77" s="1"/>
  <c r="B39" i="77"/>
  <c r="B45" i="43"/>
  <c r="F45" i="43"/>
  <c r="G45" i="43" s="1"/>
  <c r="J122" i="45"/>
  <c r="D37" i="13"/>
  <c r="E37" i="13" s="1"/>
  <c r="H36" i="13"/>
  <c r="G36" i="13"/>
  <c r="J122" i="56"/>
  <c r="E41" i="62"/>
  <c r="D41" i="62"/>
  <c r="D38" i="26"/>
  <c r="E38" i="26" s="1"/>
  <c r="B41" i="59"/>
  <c r="F41" i="59"/>
  <c r="H41" i="59" s="1"/>
  <c r="D45" i="20"/>
  <c r="E45" i="20"/>
  <c r="G44" i="20"/>
  <c r="G37" i="26"/>
  <c r="D39" i="33"/>
  <c r="E39" i="33" s="1"/>
  <c r="E38" i="87"/>
  <c r="D38" i="87"/>
  <c r="J123" i="42"/>
  <c r="J117" i="81"/>
  <c r="J116" i="89"/>
  <c r="J116" i="91"/>
  <c r="H44" i="20"/>
  <c r="G40" i="62"/>
  <c r="I40" i="62" s="1"/>
  <c r="H37" i="26"/>
  <c r="B46" i="18"/>
  <c r="F46" i="18"/>
  <c r="H46" i="18" s="1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I122" i="57"/>
  <c r="H122" i="57"/>
  <c r="J115" i="33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H119" i="67"/>
  <c r="I119" i="67"/>
  <c r="D119" i="83"/>
  <c r="E119" i="83"/>
  <c r="G118" i="83"/>
  <c r="D120" i="76"/>
  <c r="G119" i="76"/>
  <c r="E120" i="76"/>
  <c r="E125" i="42"/>
  <c r="D125" i="42"/>
  <c r="G124" i="42"/>
  <c r="I42" i="97" l="1"/>
  <c r="I38" i="99"/>
  <c r="F43" i="97"/>
  <c r="G43" i="97" s="1"/>
  <c r="I37" i="25"/>
  <c r="D37" i="98"/>
  <c r="E37" i="98"/>
  <c r="H36" i="98"/>
  <c r="G36" i="98"/>
  <c r="F39" i="99"/>
  <c r="B39" i="99"/>
  <c r="H116" i="25"/>
  <c r="I116" i="25"/>
  <c r="E117" i="25"/>
  <c r="F117" i="25" s="1"/>
  <c r="B117" i="25"/>
  <c r="H116" i="99"/>
  <c r="I116" i="99"/>
  <c r="B117" i="99"/>
  <c r="F117" i="99"/>
  <c r="G47" i="70"/>
  <c r="I47" i="70" s="1"/>
  <c r="H45" i="17"/>
  <c r="I45" i="17" s="1"/>
  <c r="I40" i="65"/>
  <c r="G42" i="57"/>
  <c r="I42" i="57" s="1"/>
  <c r="H42" i="46"/>
  <c r="I42" i="46" s="1"/>
  <c r="J116" i="98"/>
  <c r="G117" i="94"/>
  <c r="D118" i="94"/>
  <c r="B118" i="94" s="1"/>
  <c r="J116" i="94"/>
  <c r="D118" i="98"/>
  <c r="G117" i="98"/>
  <c r="E118" i="98"/>
  <c r="J116" i="97"/>
  <c r="H117" i="26"/>
  <c r="I117" i="26"/>
  <c r="D118" i="97"/>
  <c r="E118" i="97" s="1"/>
  <c r="G117" i="97"/>
  <c r="E118" i="26"/>
  <c r="F118" i="26" s="1"/>
  <c r="B118" i="26"/>
  <c r="H37" i="89"/>
  <c r="I37" i="89" s="1"/>
  <c r="H39" i="80"/>
  <c r="I39" i="80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I37" i="26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D40" i="80"/>
  <c r="E40" i="80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 s="1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7" i="95"/>
  <c r="F37" i="95"/>
  <c r="G37" i="95" s="1"/>
  <c r="B39" i="85"/>
  <c r="F39" i="85"/>
  <c r="H39" i="85" s="1"/>
  <c r="H46" i="32"/>
  <c r="I46" i="32" s="1"/>
  <c r="G47" i="27"/>
  <c r="H47" i="27"/>
  <c r="D48" i="27"/>
  <c r="E48" i="27" s="1"/>
  <c r="H44" i="44"/>
  <c r="G36" i="96"/>
  <c r="I36" i="96" s="1"/>
  <c r="E37" i="96"/>
  <c r="D37" i="96"/>
  <c r="D46" i="22"/>
  <c r="E46" i="22" s="1"/>
  <c r="I44" i="20"/>
  <c r="I36" i="13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 s="1"/>
  <c r="D46" i="43"/>
  <c r="E46" i="43" s="1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D46" i="17"/>
  <c r="E46" i="17" s="1"/>
  <c r="F42" i="64"/>
  <c r="H42" i="64" s="1"/>
  <c r="B42" i="64"/>
  <c r="B47" i="30"/>
  <c r="F47" i="30"/>
  <c r="H47" i="30" s="1"/>
  <c r="D47" i="32"/>
  <c r="E47" i="32" s="1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D48" i="70"/>
  <c r="E48" i="70" s="1"/>
  <c r="D42" i="60"/>
  <c r="E42" i="60"/>
  <c r="E38" i="89"/>
  <c r="D38" i="89"/>
  <c r="F48" i="69"/>
  <c r="H48" i="69" s="1"/>
  <c r="B48" i="69"/>
  <c r="J117" i="95"/>
  <c r="J126" i="30"/>
  <c r="J120" i="61"/>
  <c r="J116" i="86"/>
  <c r="J116" i="90"/>
  <c r="J124" i="34"/>
  <c r="J117" i="85"/>
  <c r="J116" i="84"/>
  <c r="J120" i="64"/>
  <c r="D47" i="18"/>
  <c r="E47" i="18" s="1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J126" i="69"/>
  <c r="J126" i="29"/>
  <c r="G41" i="59"/>
  <c r="I41" i="59" s="1"/>
  <c r="B38" i="87"/>
  <c r="F38" i="87"/>
  <c r="G38" i="87" s="1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G46" i="18"/>
  <c r="I46" i="18" s="1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G123" i="57"/>
  <c r="E124" i="57"/>
  <c r="D124" i="57"/>
  <c r="J123" i="44"/>
  <c r="J116" i="96"/>
  <c r="J126" i="71"/>
  <c r="J122" i="57"/>
  <c r="G127" i="71"/>
  <c r="D128" i="71"/>
  <c r="E128" i="71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D44" i="97" l="1"/>
  <c r="E44" i="97" s="1"/>
  <c r="H43" i="97"/>
  <c r="I43" i="97" s="1"/>
  <c r="J116" i="25"/>
  <c r="J116" i="99"/>
  <c r="I36" i="98"/>
  <c r="D40" i="99"/>
  <c r="E40" i="99"/>
  <c r="F44" i="97"/>
  <c r="D45" i="97" s="1"/>
  <c r="H39" i="99"/>
  <c r="G39" i="99"/>
  <c r="B37" i="98"/>
  <c r="F37" i="98"/>
  <c r="G37" i="98" s="1"/>
  <c r="G117" i="25"/>
  <c r="D118" i="25"/>
  <c r="E118" i="99"/>
  <c r="D118" i="99"/>
  <c r="G117" i="99"/>
  <c r="J117" i="26"/>
  <c r="F118" i="94"/>
  <c r="D119" i="94" s="1"/>
  <c r="E119" i="94" s="1"/>
  <c r="H117" i="97"/>
  <c r="I117" i="97"/>
  <c r="D119" i="26"/>
  <c r="G118" i="26"/>
  <c r="F118" i="97"/>
  <c r="B118" i="97"/>
  <c r="F118" i="98"/>
  <c r="B118" i="98"/>
  <c r="H117" i="98"/>
  <c r="I117" i="98"/>
  <c r="I117" i="94"/>
  <c r="H117" i="94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H38" i="25"/>
  <c r="G38" i="25"/>
  <c r="D39" i="25"/>
  <c r="B39" i="25" s="1"/>
  <c r="G48" i="31"/>
  <c r="I48" i="31" s="1"/>
  <c r="G47" i="71"/>
  <c r="I47" i="71" s="1"/>
  <c r="F40" i="80"/>
  <c r="B40" i="80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E45" i="58" s="1"/>
  <c r="H44" i="58"/>
  <c r="G44" i="58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E38" i="95"/>
  <c r="D38" i="9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G37" i="13"/>
  <c r="I37" i="13" s="1"/>
  <c r="I47" i="27"/>
  <c r="H37" i="95"/>
  <c r="I37" i="95" s="1"/>
  <c r="B42" i="61"/>
  <c r="F42" i="61"/>
  <c r="H42" i="61" s="1"/>
  <c r="G45" i="39"/>
  <c r="I45" i="39" s="1"/>
  <c r="D44" i="72"/>
  <c r="E44" i="72"/>
  <c r="F42" i="60"/>
  <c r="H42" i="60" s="1"/>
  <c r="B42" i="60"/>
  <c r="D47" i="3"/>
  <c r="E47" i="3" s="1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G41" i="62"/>
  <c r="I41" i="62" s="1"/>
  <c r="D49" i="69"/>
  <c r="E49" i="69" s="1"/>
  <c r="B40" i="78"/>
  <c r="F40" i="78"/>
  <c r="H40" i="78" s="1"/>
  <c r="B45" i="73"/>
  <c r="F45" i="73"/>
  <c r="G45" i="73" s="1"/>
  <c r="G44" i="45"/>
  <c r="D45" i="45"/>
  <c r="E45" i="45" s="1"/>
  <c r="F47" i="32"/>
  <c r="G47" i="32" s="1"/>
  <c r="B47" i="32"/>
  <c r="F46" i="17"/>
  <c r="H46" i="17" s="1"/>
  <c r="B46" i="17"/>
  <c r="C55" i="17"/>
  <c r="D47" i="19"/>
  <c r="E47" i="19" s="1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 s="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D48" i="34"/>
  <c r="E48" i="34" s="1"/>
  <c r="H47" i="34"/>
  <c r="I47" i="34" s="1"/>
  <c r="G38" i="83"/>
  <c r="H46" i="3"/>
  <c r="I46" i="3" s="1"/>
  <c r="B43" i="54"/>
  <c r="F43" i="54"/>
  <c r="H43" i="54" s="1"/>
  <c r="H44" i="45"/>
  <c r="D48" i="30"/>
  <c r="E48" i="30" s="1"/>
  <c r="G42" i="64"/>
  <c r="I42" i="64" s="1"/>
  <c r="H42" i="56"/>
  <c r="H46" i="19"/>
  <c r="I46" i="19" s="1"/>
  <c r="F46" i="43"/>
  <c r="H46" i="43" s="1"/>
  <c r="B46" i="43"/>
  <c r="H38" i="83"/>
  <c r="D48" i="71"/>
  <c r="E48" i="71" s="1"/>
  <c r="J123" i="45"/>
  <c r="J121" i="62"/>
  <c r="J118" i="80"/>
  <c r="J117" i="91"/>
  <c r="J124" i="41"/>
  <c r="J122" i="54"/>
  <c r="J125" i="22"/>
  <c r="J124" i="73"/>
  <c r="D39" i="26"/>
  <c r="E39" i="26" s="1"/>
  <c r="D46" i="20"/>
  <c r="E46" i="20" s="1"/>
  <c r="J119" i="75"/>
  <c r="H59" i="35"/>
  <c r="B60" i="35"/>
  <c r="E60" i="35"/>
  <c r="F60" i="35" s="1"/>
  <c r="G59" i="35"/>
  <c r="B42" i="59"/>
  <c r="F42" i="59"/>
  <c r="H42" i="59" s="1"/>
  <c r="D38" i="13"/>
  <c r="E38" i="13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I127" i="71"/>
  <c r="H127" i="71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B44" i="97" l="1"/>
  <c r="I44" i="45"/>
  <c r="B119" i="94"/>
  <c r="F119" i="94"/>
  <c r="G119" i="94" s="1"/>
  <c r="G118" i="94"/>
  <c r="I118" i="94" s="1"/>
  <c r="I38" i="83"/>
  <c r="H37" i="98"/>
  <c r="I37" i="98" s="1"/>
  <c r="I39" i="99"/>
  <c r="E45" i="97"/>
  <c r="F45" i="97" s="1"/>
  <c r="D46" i="97" s="1"/>
  <c r="B45" i="97"/>
  <c r="D38" i="98"/>
  <c r="E38" i="98"/>
  <c r="H44" i="97"/>
  <c r="G44" i="97"/>
  <c r="B40" i="99"/>
  <c r="F40" i="99"/>
  <c r="D41" i="99" s="1"/>
  <c r="E118" i="25"/>
  <c r="F118" i="25" s="1"/>
  <c r="B118" i="25"/>
  <c r="H117" i="25"/>
  <c r="I117" i="25"/>
  <c r="H117" i="99"/>
  <c r="I117" i="99"/>
  <c r="F118" i="99"/>
  <c r="B118" i="99"/>
  <c r="I39" i="86"/>
  <c r="G46" i="17"/>
  <c r="I46" i="17" s="1"/>
  <c r="J117" i="98"/>
  <c r="G38" i="94"/>
  <c r="I38" i="94" s="1"/>
  <c r="H47" i="24"/>
  <c r="I47" i="24" s="1"/>
  <c r="J117" i="97"/>
  <c r="H118" i="26"/>
  <c r="I118" i="26"/>
  <c r="D119" i="98"/>
  <c r="G118" i="98"/>
  <c r="E119" i="98"/>
  <c r="J117" i="94"/>
  <c r="E119" i="26"/>
  <c r="F119" i="26" s="1"/>
  <c r="B119" i="26"/>
  <c r="D119" i="97"/>
  <c r="G118" i="97"/>
  <c r="E119" i="97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I47" i="18" s="1"/>
  <c r="G42" i="63"/>
  <c r="I42" i="63" s="1"/>
  <c r="E38" i="93"/>
  <c r="D38" i="93"/>
  <c r="H40" i="80"/>
  <c r="E41" i="80"/>
  <c r="D41" i="80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0" i="80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D49" i="23"/>
  <c r="E49" i="23" s="1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D47" i="22"/>
  <c r="E47" i="22" s="1"/>
  <c r="F40" i="85"/>
  <c r="G40" i="85" s="1"/>
  <c r="B40" i="85"/>
  <c r="B46" i="39"/>
  <c r="F46" i="39"/>
  <c r="H46" i="39" s="1"/>
  <c r="G46" i="41"/>
  <c r="I46" i="41" s="1"/>
  <c r="G48" i="70"/>
  <c r="I48" i="70" s="1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B38" i="95"/>
  <c r="F38" i="95"/>
  <c r="H38" i="95" s="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D46" i="44"/>
  <c r="E46" i="44" s="1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 s="1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 s="1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 s="1"/>
  <c r="D48" i="32"/>
  <c r="E48" i="32" s="1"/>
  <c r="E46" i="73"/>
  <c r="D46" i="73"/>
  <c r="B43" i="56"/>
  <c r="F43" i="56"/>
  <c r="G43" i="56" s="1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F46" i="20"/>
  <c r="G46" i="20" s="1"/>
  <c r="B46" i="20"/>
  <c r="J127" i="29"/>
  <c r="F42" i="62"/>
  <c r="B42" i="62"/>
  <c r="F39" i="87"/>
  <c r="H39" i="87" s="1"/>
  <c r="B39" i="87"/>
  <c r="E43" i="59"/>
  <c r="D43" i="59"/>
  <c r="J127" i="23"/>
  <c r="J126" i="18"/>
  <c r="J126" i="32"/>
  <c r="J125" i="34"/>
  <c r="J127" i="70"/>
  <c r="J127" i="30"/>
  <c r="J122" i="53"/>
  <c r="J117" i="92"/>
  <c r="J119" i="78"/>
  <c r="E48" i="18"/>
  <c r="D48" i="1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B118" i="33"/>
  <c r="F118" i="33"/>
  <c r="I123" i="55"/>
  <c r="H123" i="55"/>
  <c r="H118" i="93"/>
  <c r="I118" i="93"/>
  <c r="B144" i="35"/>
  <c r="G143" i="35"/>
  <c r="E144" i="35"/>
  <c r="F144" i="35" s="1"/>
  <c r="E118" i="13"/>
  <c r="F118" i="13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E119" i="93"/>
  <c r="F119" i="93" s="1"/>
  <c r="H117" i="13"/>
  <c r="I117" i="13"/>
  <c r="H127" i="24"/>
  <c r="I127" i="24"/>
  <c r="D130" i="28"/>
  <c r="G129" i="28"/>
  <c r="E130" i="28"/>
  <c r="D120" i="94" l="1"/>
  <c r="E120" i="94" s="1"/>
  <c r="H118" i="94"/>
  <c r="J118" i="94" s="1"/>
  <c r="E41" i="99"/>
  <c r="F41" i="99" s="1"/>
  <c r="G41" i="99" s="1"/>
  <c r="B41" i="99"/>
  <c r="E46" i="97"/>
  <c r="F46" i="97" s="1"/>
  <c r="D47" i="97" s="1"/>
  <c r="B46" i="97"/>
  <c r="B38" i="98"/>
  <c r="F38" i="98"/>
  <c r="H40" i="99"/>
  <c r="H45" i="97"/>
  <c r="G40" i="99"/>
  <c r="I44" i="97"/>
  <c r="G45" i="97"/>
  <c r="D119" i="25"/>
  <c r="G118" i="25"/>
  <c r="J118" i="26"/>
  <c r="J117" i="25"/>
  <c r="D119" i="99"/>
  <c r="G118" i="99"/>
  <c r="E119" i="99"/>
  <c r="J117" i="99"/>
  <c r="G46" i="39"/>
  <c r="I46" i="39" s="1"/>
  <c r="I39" i="84"/>
  <c r="H118" i="98"/>
  <c r="I118" i="98"/>
  <c r="G119" i="26"/>
  <c r="D120" i="26"/>
  <c r="F119" i="98"/>
  <c r="B119" i="98"/>
  <c r="H118" i="97"/>
  <c r="I118" i="97"/>
  <c r="B119" i="97"/>
  <c r="F119" i="97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39" i="25"/>
  <c r="G39" i="25"/>
  <c r="D40" i="25"/>
  <c r="H46" i="42"/>
  <c r="I46" i="42" s="1"/>
  <c r="F41" i="80"/>
  <c r="B41" i="80"/>
  <c r="D42" i="82"/>
  <c r="E42" i="82"/>
  <c r="D41" i="86"/>
  <c r="E41" i="86"/>
  <c r="H40" i="86"/>
  <c r="G40" i="86"/>
  <c r="G41" i="82"/>
  <c r="I41" i="82" s="1"/>
  <c r="I40" i="80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H45" i="58"/>
  <c r="D46" i="58"/>
  <c r="E46" i="58" s="1"/>
  <c r="H45" i="55"/>
  <c r="I45" i="55" s="1"/>
  <c r="D46" i="55"/>
  <c r="E46" i="55" s="1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G38" i="95"/>
  <c r="I38" i="95" s="1"/>
  <c r="D39" i="95"/>
  <c r="E39" i="95"/>
  <c r="E41" i="85"/>
  <c r="D41" i="85"/>
  <c r="F47" i="22"/>
  <c r="B47" i="22"/>
  <c r="B38" i="96"/>
  <c r="F38" i="96"/>
  <c r="H38" i="96" s="1"/>
  <c r="D45" i="72"/>
  <c r="E45" i="72" s="1"/>
  <c r="F49" i="27"/>
  <c r="B49" i="27"/>
  <c r="H44" i="72"/>
  <c r="I44" i="72" s="1"/>
  <c r="D47" i="39"/>
  <c r="E47" i="39" s="1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D50" i="31"/>
  <c r="E50" i="31" s="1"/>
  <c r="F46" i="73"/>
  <c r="H46" i="73" s="1"/>
  <c r="B46" i="73"/>
  <c r="F41" i="78"/>
  <c r="B41" i="78"/>
  <c r="F47" i="21"/>
  <c r="G47" i="21" s="1"/>
  <c r="B47" i="21"/>
  <c r="D43" i="68"/>
  <c r="E43" i="68"/>
  <c r="D48" i="3"/>
  <c r="E48" i="3" s="1"/>
  <c r="G49" i="69"/>
  <c r="D50" i="69"/>
  <c r="E50" i="69" s="1"/>
  <c r="F46" i="74"/>
  <c r="H46" i="74" s="1"/>
  <c r="B46" i="74"/>
  <c r="F39" i="92"/>
  <c r="B39" i="92"/>
  <c r="D51" i="28"/>
  <c r="E51" i="28" s="1"/>
  <c r="D44" i="64"/>
  <c r="E44" i="64"/>
  <c r="G48" i="30"/>
  <c r="I48" i="30" s="1"/>
  <c r="D49" i="30"/>
  <c r="E49" i="30" s="1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D46" i="45"/>
  <c r="E46" i="45" s="1"/>
  <c r="H48" i="34"/>
  <c r="D49" i="34"/>
  <c r="E49" i="34" s="1"/>
  <c r="G48" i="34"/>
  <c r="H48" i="71"/>
  <c r="I48" i="71" s="1"/>
  <c r="D49" i="71"/>
  <c r="E49" i="71" s="1"/>
  <c r="J125" i="41"/>
  <c r="J122" i="62"/>
  <c r="J119" i="81"/>
  <c r="J118" i="89"/>
  <c r="J126" i="22"/>
  <c r="D40" i="26"/>
  <c r="D41" i="33"/>
  <c r="E41" i="33" s="1"/>
  <c r="D43" i="62"/>
  <c r="E43" i="62"/>
  <c r="D47" i="20"/>
  <c r="E47" i="20" s="1"/>
  <c r="H40" i="33"/>
  <c r="J126" i="21"/>
  <c r="H39" i="26"/>
  <c r="F48" i="18"/>
  <c r="B48" i="18"/>
  <c r="H42" i="62"/>
  <c r="D39" i="13"/>
  <c r="E39" i="13" s="1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E120" i="95"/>
  <c r="F120" i="95" s="1"/>
  <c r="J119" i="83"/>
  <c r="I119" i="82"/>
  <c r="H119" i="82"/>
  <c r="F120" i="94"/>
  <c r="B120" i="94"/>
  <c r="J118" i="93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J118" i="98" l="1"/>
  <c r="I40" i="99"/>
  <c r="I45" i="97"/>
  <c r="D39" i="98"/>
  <c r="E39" i="98"/>
  <c r="E47" i="97"/>
  <c r="F47" i="97" s="1"/>
  <c r="B47" i="97"/>
  <c r="H38" i="98"/>
  <c r="H46" i="97"/>
  <c r="D42" i="99"/>
  <c r="E42" i="99"/>
  <c r="G38" i="98"/>
  <c r="G46" i="97"/>
  <c r="H41" i="99"/>
  <c r="I41" i="99" s="1"/>
  <c r="I118" i="25"/>
  <c r="H118" i="25"/>
  <c r="E119" i="25"/>
  <c r="F119" i="25" s="1"/>
  <c r="B119" i="25"/>
  <c r="I118" i="99"/>
  <c r="H118" i="99"/>
  <c r="B119" i="99"/>
  <c r="F119" i="99"/>
  <c r="H44" i="46"/>
  <c r="I44" i="46" s="1"/>
  <c r="J118" i="97"/>
  <c r="E120" i="26"/>
  <c r="F120" i="26" s="1"/>
  <c r="B120" i="26"/>
  <c r="H119" i="26"/>
  <c r="I119" i="26"/>
  <c r="D120" i="97"/>
  <c r="E120" i="97" s="1"/>
  <c r="G119" i="97"/>
  <c r="G119" i="98"/>
  <c r="D120" i="98"/>
  <c r="E120" i="98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 s="1"/>
  <c r="H40" i="91"/>
  <c r="D41" i="91"/>
  <c r="E41" i="91"/>
  <c r="G40" i="91"/>
  <c r="H41" i="90"/>
  <c r="E42" i="90"/>
  <c r="D42" i="90"/>
  <c r="D44" i="66"/>
  <c r="E44" i="66" s="1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I40" i="84" s="1"/>
  <c r="H49" i="23"/>
  <c r="G44" i="53"/>
  <c r="G41" i="76"/>
  <c r="E42" i="76"/>
  <c r="D42" i="76"/>
  <c r="F45" i="72"/>
  <c r="H45" i="72" s="1"/>
  <c r="B45" i="72"/>
  <c r="H47" i="22"/>
  <c r="D48" i="22"/>
  <c r="E48" i="22" s="1"/>
  <c r="B39" i="95"/>
  <c r="F39" i="95"/>
  <c r="G39" i="95" s="1"/>
  <c r="D47" i="44"/>
  <c r="E47" i="44" s="1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 s="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 s="1"/>
  <c r="F48" i="3"/>
  <c r="G48" i="3" s="1"/>
  <c r="B48" i="3"/>
  <c r="H41" i="78"/>
  <c r="D42" i="78"/>
  <c r="E42" i="78"/>
  <c r="G46" i="73"/>
  <c r="I46" i="73" s="1"/>
  <c r="D47" i="73"/>
  <c r="E47" i="73" s="1"/>
  <c r="F50" i="31"/>
  <c r="B50" i="31"/>
  <c r="B41" i="88"/>
  <c r="F41" i="88"/>
  <c r="D48" i="41"/>
  <c r="E48" i="41" s="1"/>
  <c r="H44" i="54"/>
  <c r="E45" i="54"/>
  <c r="D45" i="54"/>
  <c r="D48" i="43"/>
  <c r="E48" i="43" s="1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 s="1"/>
  <c r="H43" i="60"/>
  <c r="I43" i="60" s="1"/>
  <c r="D44" i="60"/>
  <c r="E44" i="60" s="1"/>
  <c r="G48" i="32"/>
  <c r="I48" i="32" s="1"/>
  <c r="D49" i="32"/>
  <c r="E49" i="32" s="1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 s="1"/>
  <c r="H43" i="63"/>
  <c r="F40" i="83"/>
  <c r="H40" i="83" s="1"/>
  <c r="B40" i="83"/>
  <c r="H41" i="79"/>
  <c r="J125" i="43"/>
  <c r="J123" i="46"/>
  <c r="J123" i="72"/>
  <c r="D49" i="18"/>
  <c r="E49" i="18" s="1"/>
  <c r="I39" i="26"/>
  <c r="F47" i="20"/>
  <c r="B47" i="20"/>
  <c r="J122" i="60"/>
  <c r="J127" i="32"/>
  <c r="J126" i="19"/>
  <c r="J121" i="66"/>
  <c r="J127" i="31"/>
  <c r="J123" i="58"/>
  <c r="J120" i="79"/>
  <c r="J119" i="85"/>
  <c r="D44" i="59"/>
  <c r="E44" i="59" s="1"/>
  <c r="I42" i="62"/>
  <c r="B40" i="26"/>
  <c r="J119" i="94"/>
  <c r="J128" i="29"/>
  <c r="J121" i="68"/>
  <c r="J128" i="27"/>
  <c r="J120" i="78"/>
  <c r="B63" i="35"/>
  <c r="E63" i="35"/>
  <c r="F63" i="35" s="1"/>
  <c r="G62" i="35"/>
  <c r="H62" i="35"/>
  <c r="B40" i="87"/>
  <c r="F40" i="87"/>
  <c r="G40" i="87" s="1"/>
  <c r="B39" i="13"/>
  <c r="F39" i="13"/>
  <c r="H39" i="13" s="1"/>
  <c r="G48" i="18"/>
  <c r="I40" i="33"/>
  <c r="B43" i="62"/>
  <c r="F43" i="62"/>
  <c r="G43" i="62" s="1"/>
  <c r="E40" i="26"/>
  <c r="F40" i="26" s="1"/>
  <c r="J122" i="63"/>
  <c r="J118" i="88"/>
  <c r="J122" i="64"/>
  <c r="H43" i="59"/>
  <c r="I43" i="59" s="1"/>
  <c r="H48" i="18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G129" i="71"/>
  <c r="E130" i="71"/>
  <c r="D130" i="71"/>
  <c r="G125" i="57"/>
  <c r="D126" i="57"/>
  <c r="E126" i="57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I41" i="76" l="1"/>
  <c r="I49" i="23"/>
  <c r="D48" i="97"/>
  <c r="G47" i="97"/>
  <c r="H47" i="97"/>
  <c r="F42" i="99"/>
  <c r="D43" i="99" s="1"/>
  <c r="B42" i="99"/>
  <c r="I46" i="97"/>
  <c r="F39" i="98"/>
  <c r="G39" i="98" s="1"/>
  <c r="B39" i="98"/>
  <c r="I38" i="98"/>
  <c r="G119" i="25"/>
  <c r="D120" i="25"/>
  <c r="J118" i="99"/>
  <c r="J118" i="25"/>
  <c r="E120" i="99"/>
  <c r="G119" i="99"/>
  <c r="D120" i="99"/>
  <c r="I39" i="92"/>
  <c r="G42" i="82"/>
  <c r="I42" i="82" s="1"/>
  <c r="I41" i="79"/>
  <c r="I119" i="97"/>
  <c r="H119" i="97"/>
  <c r="B120" i="98"/>
  <c r="F120" i="98"/>
  <c r="B120" i="97"/>
  <c r="F120" i="97"/>
  <c r="G120" i="26"/>
  <c r="D121" i="26"/>
  <c r="H119" i="98"/>
  <c r="I119" i="98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D43" i="82"/>
  <c r="E43" i="82" s="1"/>
  <c r="D42" i="86"/>
  <c r="G41" i="86"/>
  <c r="E42" i="86"/>
  <c r="H41" i="86"/>
  <c r="H44" i="64"/>
  <c r="I44" i="64" s="1"/>
  <c r="D41" i="25"/>
  <c r="G40" i="25"/>
  <c r="H40" i="25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 s="1"/>
  <c r="H43" i="65"/>
  <c r="I43" i="65" s="1"/>
  <c r="E44" i="65"/>
  <c r="D44" i="65"/>
  <c r="B42" i="90"/>
  <c r="F42" i="90"/>
  <c r="B50" i="23"/>
  <c r="F50" i="23"/>
  <c r="D43" i="75"/>
  <c r="E43" i="75" s="1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 s="1"/>
  <c r="H39" i="95"/>
  <c r="I39" i="95" s="1"/>
  <c r="D40" i="95"/>
  <c r="E40" i="95"/>
  <c r="I47" i="22"/>
  <c r="D46" i="72"/>
  <c r="E46" i="72" s="1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D45" i="56"/>
  <c r="E45" i="56" s="1"/>
  <c r="B49" i="32"/>
  <c r="F49" i="32"/>
  <c r="D50" i="34"/>
  <c r="E50" i="34" s="1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D50" i="71"/>
  <c r="E50" i="71" s="1"/>
  <c r="H41" i="33"/>
  <c r="I41" i="33" s="1"/>
  <c r="G43" i="68"/>
  <c r="G48" i="19"/>
  <c r="I48" i="19" s="1"/>
  <c r="D49" i="19"/>
  <c r="E49" i="19" s="1"/>
  <c r="G51" i="28"/>
  <c r="I51" i="28" s="1"/>
  <c r="I47" i="41"/>
  <c r="D51" i="69"/>
  <c r="E51" i="69" s="1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 s="1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 s="1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 s="1"/>
  <c r="H49" i="7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J128" i="24"/>
  <c r="J127" i="22"/>
  <c r="J123" i="62"/>
  <c r="D40" i="13"/>
  <c r="G47" i="20"/>
  <c r="D42" i="33"/>
  <c r="E42" i="33" s="1"/>
  <c r="H43" i="62"/>
  <c r="I43" i="62" s="1"/>
  <c r="G39" i="13"/>
  <c r="I39" i="13" s="1"/>
  <c r="D41" i="87"/>
  <c r="E41" i="87"/>
  <c r="H47" i="20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H125" i="57"/>
  <c r="I125" i="57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I47" i="97" l="1"/>
  <c r="G45" i="46"/>
  <c r="I45" i="46" s="1"/>
  <c r="I50" i="31"/>
  <c r="H39" i="98"/>
  <c r="I39" i="98" s="1"/>
  <c r="E43" i="99"/>
  <c r="F43" i="99" s="1"/>
  <c r="D44" i="99" s="1"/>
  <c r="B43" i="99"/>
  <c r="H42" i="99"/>
  <c r="G42" i="99"/>
  <c r="I40" i="25"/>
  <c r="D40" i="98"/>
  <c r="E40" i="98"/>
  <c r="E48" i="97"/>
  <c r="F48" i="97" s="1"/>
  <c r="B48" i="97"/>
  <c r="E120" i="25"/>
  <c r="F120" i="25" s="1"/>
  <c r="B120" i="25"/>
  <c r="H119" i="25"/>
  <c r="I119" i="25"/>
  <c r="B120" i="99"/>
  <c r="F120" i="99"/>
  <c r="I119" i="99"/>
  <c r="H119" i="99"/>
  <c r="I49" i="71"/>
  <c r="H50" i="70"/>
  <c r="I50" i="70" s="1"/>
  <c r="G48" i="22"/>
  <c r="I48" i="22" s="1"/>
  <c r="J119" i="98"/>
  <c r="G120" i="98"/>
  <c r="D121" i="98"/>
  <c r="E121" i="98"/>
  <c r="I120" i="26"/>
  <c r="H120" i="26"/>
  <c r="G120" i="97"/>
  <c r="D121" i="97"/>
  <c r="E121" i="97" s="1"/>
  <c r="E121" i="26"/>
  <c r="F121" i="26" s="1"/>
  <c r="B121" i="26"/>
  <c r="J119" i="97"/>
  <c r="H42" i="76"/>
  <c r="I42" i="76" s="1"/>
  <c r="I41" i="86"/>
  <c r="H42" i="80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I42" i="80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 s="1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 s="1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 s="1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D51" i="27"/>
  <c r="E51" i="27" s="1"/>
  <c r="G44" i="60"/>
  <c r="I44" i="60" s="1"/>
  <c r="B40" i="95"/>
  <c r="F40" i="95"/>
  <c r="G40" i="95" s="1"/>
  <c r="H39" i="96"/>
  <c r="I39" i="96" s="1"/>
  <c r="E40" i="96"/>
  <c r="D40" i="96"/>
  <c r="H41" i="81"/>
  <c r="I41" i="81" s="1"/>
  <c r="D42" i="81"/>
  <c r="E42" i="81"/>
  <c r="D49" i="22"/>
  <c r="E49" i="22" s="1"/>
  <c r="D45" i="61"/>
  <c r="E45" i="61" s="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D46" i="57"/>
  <c r="E46" i="57" s="1"/>
  <c r="F47" i="45"/>
  <c r="G47" i="45" s="1"/>
  <c r="B47" i="45"/>
  <c r="D41" i="92"/>
  <c r="E41" i="92"/>
  <c r="F50" i="71"/>
  <c r="B50" i="71"/>
  <c r="B51" i="31"/>
  <c r="F51" i="31"/>
  <c r="G44" i="63"/>
  <c r="I44" i="63" s="1"/>
  <c r="D45" i="63"/>
  <c r="E45" i="63" s="1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 s="1"/>
  <c r="D45" i="60"/>
  <c r="E45" i="60" s="1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D49" i="41"/>
  <c r="E49" i="41" s="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 s="1"/>
  <c r="F41" i="83"/>
  <c r="B41" i="83"/>
  <c r="I41" i="88"/>
  <c r="G50" i="29"/>
  <c r="I50" i="29" s="1"/>
  <c r="D51" i="29"/>
  <c r="E51" i="29" s="1"/>
  <c r="G45" i="57"/>
  <c r="D48" i="74"/>
  <c r="E48" i="74"/>
  <c r="D48" i="73"/>
  <c r="E48" i="73" s="1"/>
  <c r="D49" i="43"/>
  <c r="E49" i="43" s="1"/>
  <c r="H40" i="92"/>
  <c r="B49" i="19"/>
  <c r="F49" i="19"/>
  <c r="H49" i="19" s="1"/>
  <c r="B50" i="34"/>
  <c r="F50" i="34"/>
  <c r="H49" i="32"/>
  <c r="B44" i="68"/>
  <c r="F44" i="68"/>
  <c r="G44" i="68" s="1"/>
  <c r="J124" i="58"/>
  <c r="J127" i="19"/>
  <c r="J124" i="72"/>
  <c r="J129" i="23"/>
  <c r="J124" i="53"/>
  <c r="J122" i="68"/>
  <c r="J123" i="61"/>
  <c r="J119" i="84"/>
  <c r="B40" i="13"/>
  <c r="B41" i="87"/>
  <c r="F41" i="87"/>
  <c r="G41" i="87" s="1"/>
  <c r="B44" i="62"/>
  <c r="F44" i="62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D50" i="18"/>
  <c r="E50" i="18" s="1"/>
  <c r="F48" i="20"/>
  <c r="G48" i="20" s="1"/>
  <c r="B48" i="20"/>
  <c r="D45" i="59"/>
  <c r="E45" i="59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E131" i="71"/>
  <c r="G130" i="71"/>
  <c r="D131" i="71"/>
  <c r="J120" i="82"/>
  <c r="J129" i="71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I40" i="92" l="1"/>
  <c r="D49" i="97"/>
  <c r="G48" i="97"/>
  <c r="H48" i="97"/>
  <c r="I42" i="99"/>
  <c r="E44" i="99"/>
  <c r="F44" i="99" s="1"/>
  <c r="D45" i="99" s="1"/>
  <c r="B44" i="99"/>
  <c r="F40" i="98"/>
  <c r="G40" i="98" s="1"/>
  <c r="B40" i="98"/>
  <c r="H43" i="99"/>
  <c r="G43" i="99"/>
  <c r="G120" i="25"/>
  <c r="D121" i="25"/>
  <c r="I50" i="23"/>
  <c r="J119" i="25"/>
  <c r="J119" i="99"/>
  <c r="G120" i="99"/>
  <c r="D121" i="99"/>
  <c r="E121" i="99"/>
  <c r="I47" i="44"/>
  <c r="I49" i="32"/>
  <c r="H48" i="20"/>
  <c r="I48" i="20" s="1"/>
  <c r="I42" i="90"/>
  <c r="G47" i="55"/>
  <c r="I47" i="55" s="1"/>
  <c r="J120" i="26"/>
  <c r="B121" i="97"/>
  <c r="F121" i="97"/>
  <c r="H120" i="97"/>
  <c r="I120" i="97"/>
  <c r="B121" i="98"/>
  <c r="F121" i="98"/>
  <c r="D122" i="26"/>
  <c r="G121" i="26"/>
  <c r="H120" i="98"/>
  <c r="I120" i="98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G41" i="25"/>
  <c r="H41" i="25"/>
  <c r="D42" i="25"/>
  <c r="E44" i="82"/>
  <c r="D44" i="82"/>
  <c r="G45" i="64"/>
  <c r="I45" i="64" s="1"/>
  <c r="I40" i="94"/>
  <c r="G42" i="86"/>
  <c r="H42" i="86"/>
  <c r="D43" i="86"/>
  <c r="E43" i="86" s="1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 s="1"/>
  <c r="B51" i="23"/>
  <c r="F51" i="23"/>
  <c r="E48" i="58"/>
  <c r="D48" i="58"/>
  <c r="H47" i="58"/>
  <c r="G47" i="58"/>
  <c r="F42" i="84"/>
  <c r="H42" i="84" s="1"/>
  <c r="B42" i="84"/>
  <c r="G44" i="65"/>
  <c r="D45" i="65"/>
  <c r="E45" i="65" s="1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D44" i="75"/>
  <c r="E44" i="75" s="1"/>
  <c r="G48" i="42"/>
  <c r="H44" i="65"/>
  <c r="D48" i="55"/>
  <c r="E48" i="55" s="1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 s="1"/>
  <c r="B40" i="96"/>
  <c r="F40" i="96"/>
  <c r="G40" i="96" s="1"/>
  <c r="H40" i="95"/>
  <c r="I40" i="95" s="1"/>
  <c r="D41" i="95"/>
  <c r="E41" i="95"/>
  <c r="G42" i="85"/>
  <c r="I42" i="85" s="1"/>
  <c r="E43" i="85"/>
  <c r="D43" i="85"/>
  <c r="D49" i="39"/>
  <c r="E49" i="39" s="1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 s="1"/>
  <c r="F45" i="63"/>
  <c r="G45" i="63" s="1"/>
  <c r="B45" i="63"/>
  <c r="E52" i="31"/>
  <c r="D52" i="31"/>
  <c r="D51" i="71"/>
  <c r="E51" i="71" s="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 s="1"/>
  <c r="H50" i="71"/>
  <c r="F41" i="92"/>
  <c r="G41" i="92" s="1"/>
  <c r="B41" i="92"/>
  <c r="D48" i="45"/>
  <c r="E48" i="45" s="1"/>
  <c r="G50" i="34"/>
  <c r="E51" i="34"/>
  <c r="H50" i="34"/>
  <c r="D51" i="34"/>
  <c r="G49" i="19"/>
  <c r="I49" i="19" s="1"/>
  <c r="D50" i="19"/>
  <c r="E50" i="19" s="1"/>
  <c r="B49" i="43"/>
  <c r="F49" i="43"/>
  <c r="H49" i="43" s="1"/>
  <c r="B51" i="29"/>
  <c r="F51" i="29"/>
  <c r="H51" i="29" s="1"/>
  <c r="G41" i="83"/>
  <c r="D43" i="88"/>
  <c r="E43" i="88" s="1"/>
  <c r="D51" i="30"/>
  <c r="E51" i="30" s="1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D46" i="64"/>
  <c r="E46" i="64" s="1"/>
  <c r="B48" i="74"/>
  <c r="F48" i="74"/>
  <c r="G48" i="74" s="1"/>
  <c r="B43" i="78"/>
  <c r="F43" i="78"/>
  <c r="F50" i="32"/>
  <c r="G50" i="32" s="1"/>
  <c r="B50" i="32"/>
  <c r="D52" i="69"/>
  <c r="E52" i="69" s="1"/>
  <c r="H52" i="28"/>
  <c r="I52" i="28" s="1"/>
  <c r="H49" i="3"/>
  <c r="H51" i="31"/>
  <c r="G50" i="71"/>
  <c r="J122" i="75"/>
  <c r="J125" i="54"/>
  <c r="J120" i="89"/>
  <c r="D41" i="13"/>
  <c r="E41" i="13" s="1"/>
  <c r="H40" i="13"/>
  <c r="G40" i="13"/>
  <c r="D45" i="62"/>
  <c r="E45" i="62" s="1"/>
  <c r="J126" i="45"/>
  <c r="G65" i="35"/>
  <c r="E66" i="35"/>
  <c r="F66" i="35" s="1"/>
  <c r="B66" i="35"/>
  <c r="H65" i="35"/>
  <c r="J126" i="56"/>
  <c r="J127" i="41"/>
  <c r="J128" i="22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B131" i="71"/>
  <c r="F131" i="71"/>
  <c r="J119" i="13"/>
  <c r="I130" i="71"/>
  <c r="H130" i="71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G44" i="99" l="1"/>
  <c r="I48" i="97"/>
  <c r="E45" i="99"/>
  <c r="F45" i="99" s="1"/>
  <c r="B45" i="99"/>
  <c r="I43" i="99"/>
  <c r="D41" i="98"/>
  <c r="E41" i="98"/>
  <c r="H40" i="98"/>
  <c r="I40" i="98" s="1"/>
  <c r="H44" i="99"/>
  <c r="I44" i="99" s="1"/>
  <c r="E49" i="97"/>
  <c r="F49" i="97" s="1"/>
  <c r="D50" i="97" s="1"/>
  <c r="B49" i="97"/>
  <c r="E121" i="25"/>
  <c r="F121" i="25" s="1"/>
  <c r="B121" i="25"/>
  <c r="I41" i="25"/>
  <c r="I120" i="25"/>
  <c r="H120" i="25"/>
  <c r="B121" i="99"/>
  <c r="F121" i="99"/>
  <c r="I120" i="99"/>
  <c r="H120" i="99"/>
  <c r="I49" i="3"/>
  <c r="J120" i="97"/>
  <c r="H121" i="26"/>
  <c r="I121" i="26"/>
  <c r="E122" i="26"/>
  <c r="F122" i="26" s="1"/>
  <c r="B122" i="26"/>
  <c r="J120" i="98"/>
  <c r="D122" i="98"/>
  <c r="G121" i="98"/>
  <c r="E122" i="98"/>
  <c r="G121" i="97"/>
  <c r="D122" i="97"/>
  <c r="E122" i="97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D47" i="46"/>
  <c r="E47" i="46" s="1"/>
  <c r="H46" i="46"/>
  <c r="E51" i="24"/>
  <c r="D51" i="24"/>
  <c r="H50" i="24"/>
  <c r="I50" i="24" s="1"/>
  <c r="G43" i="80"/>
  <c r="E44" i="80"/>
  <c r="D44" i="80"/>
  <c r="F43" i="86"/>
  <c r="B43" i="86"/>
  <c r="E42" i="25"/>
  <c r="F42" i="25" s="1"/>
  <c r="B42" i="25"/>
  <c r="I48" i="42"/>
  <c r="H43" i="80"/>
  <c r="H40" i="93"/>
  <c r="I40" i="93" s="1"/>
  <c r="D41" i="93"/>
  <c r="E41" i="93"/>
  <c r="I42" i="86"/>
  <c r="H41" i="94"/>
  <c r="I41" i="94" s="1"/>
  <c r="D42" i="94"/>
  <c r="E42" i="94" s="1"/>
  <c r="B44" i="82"/>
  <c r="F44" i="82"/>
  <c r="H50" i="32"/>
  <c r="I50" i="32" s="1"/>
  <c r="G49" i="21"/>
  <c r="G43" i="76"/>
  <c r="I43" i="76" s="1"/>
  <c r="G45" i="66"/>
  <c r="D46" i="66"/>
  <c r="E46" i="66" s="1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 s="1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D49" i="44"/>
  <c r="E49" i="44" s="1"/>
  <c r="F47" i="72"/>
  <c r="B47" i="72"/>
  <c r="H49" i="22"/>
  <c r="D50" i="22"/>
  <c r="E50" i="22" s="1"/>
  <c r="H48" i="74"/>
  <c r="I48" i="74" s="1"/>
  <c r="H51" i="27"/>
  <c r="D52" i="27"/>
  <c r="E52" i="27" s="1"/>
  <c r="G51" i="27"/>
  <c r="E41" i="96"/>
  <c r="D41" i="96"/>
  <c r="D43" i="81"/>
  <c r="E43" i="81" s="1"/>
  <c r="H45" i="63"/>
  <c r="I45" i="63" s="1"/>
  <c r="B43" i="85"/>
  <c r="F43" i="85"/>
  <c r="H43" i="85" s="1"/>
  <c r="B41" i="95"/>
  <c r="F41" i="95"/>
  <c r="H41" i="95" s="1"/>
  <c r="E44" i="76"/>
  <c r="D44" i="76"/>
  <c r="H45" i="61"/>
  <c r="I45" i="61" s="1"/>
  <c r="G49" i="22"/>
  <c r="I51" i="31"/>
  <c r="H43" i="78"/>
  <c r="D44" i="78"/>
  <c r="E44" i="78" s="1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 s="1"/>
  <c r="I41" i="83"/>
  <c r="D50" i="17"/>
  <c r="E50" i="17" s="1"/>
  <c r="F51" i="71"/>
  <c r="G51" i="71" s="1"/>
  <c r="B51" i="71"/>
  <c r="F50" i="3"/>
  <c r="G50" i="3" s="1"/>
  <c r="B50" i="3"/>
  <c r="H49" i="41"/>
  <c r="D50" i="41"/>
  <c r="E50" i="41" s="1"/>
  <c r="E52" i="70"/>
  <c r="D52" i="70"/>
  <c r="D44" i="79"/>
  <c r="E44" i="79"/>
  <c r="B42" i="83"/>
  <c r="F42" i="83"/>
  <c r="H42" i="83" s="1"/>
  <c r="D49" i="74"/>
  <c r="E49" i="74" s="1"/>
  <c r="E47" i="57"/>
  <c r="D47" i="57"/>
  <c r="B46" i="56"/>
  <c r="F46" i="56"/>
  <c r="G51" i="29"/>
  <c r="I51" i="29" s="1"/>
  <c r="D52" i="29"/>
  <c r="E52" i="29" s="1"/>
  <c r="D50" i="43"/>
  <c r="E50" i="43" s="1"/>
  <c r="I50" i="34"/>
  <c r="G49" i="17"/>
  <c r="D50" i="21"/>
  <c r="E50" i="21" s="1"/>
  <c r="H51" i="70"/>
  <c r="H43" i="79"/>
  <c r="B52" i="69"/>
  <c r="F52" i="69"/>
  <c r="G52" i="69" s="1"/>
  <c r="D51" i="32"/>
  <c r="E51" i="32" s="1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D49" i="73"/>
  <c r="E49" i="73" s="1"/>
  <c r="F52" i="31"/>
  <c r="H52" i="31" s="1"/>
  <c r="B52" i="31"/>
  <c r="D46" i="63"/>
  <c r="E46" i="63" s="1"/>
  <c r="G49" i="41"/>
  <c r="I49" i="41" s="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I49" i="21"/>
  <c r="J130" i="69"/>
  <c r="J123" i="68"/>
  <c r="J120" i="84"/>
  <c r="J120" i="86"/>
  <c r="J125" i="53"/>
  <c r="J130" i="70"/>
  <c r="J130" i="71"/>
  <c r="J125" i="72"/>
  <c r="D51" i="18"/>
  <c r="E51" i="18"/>
  <c r="D46" i="59"/>
  <c r="E46" i="59" s="1"/>
  <c r="J130" i="23"/>
  <c r="J130" i="30"/>
  <c r="J129" i="31"/>
  <c r="J124" i="63"/>
  <c r="J121" i="85"/>
  <c r="G50" i="18"/>
  <c r="H45" i="59"/>
  <c r="I44" i="62"/>
  <c r="B43" i="33"/>
  <c r="B49" i="20"/>
  <c r="F49" i="20"/>
  <c r="H49" i="20" s="1"/>
  <c r="I65" i="35"/>
  <c r="F45" i="62"/>
  <c r="B45" i="62"/>
  <c r="I40" i="13"/>
  <c r="J123" i="66"/>
  <c r="F42" i="87"/>
  <c r="B42" i="87"/>
  <c r="E43" i="33"/>
  <c r="F43" i="33" s="1"/>
  <c r="F42" i="26"/>
  <c r="H42" i="26" s="1"/>
  <c r="B42" i="26"/>
  <c r="J127" i="39"/>
  <c r="J127" i="43"/>
  <c r="J130" i="29"/>
  <c r="J129" i="32"/>
  <c r="J124" i="64"/>
  <c r="H50" i="18"/>
  <c r="G45" i="59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I49" i="22" l="1"/>
  <c r="D46" i="99"/>
  <c r="B46" i="99" s="1"/>
  <c r="G45" i="99"/>
  <c r="E50" i="97"/>
  <c r="F50" i="97" s="1"/>
  <c r="B50" i="97"/>
  <c r="H49" i="97"/>
  <c r="F41" i="98"/>
  <c r="B41" i="98"/>
  <c r="G49" i="97"/>
  <c r="E46" i="99"/>
  <c r="H45" i="99"/>
  <c r="D122" i="25"/>
  <c r="G121" i="25"/>
  <c r="J120" i="25"/>
  <c r="J120" i="99"/>
  <c r="G121" i="99"/>
  <c r="D122" i="99"/>
  <c r="E122" i="99"/>
  <c r="I46" i="46"/>
  <c r="J121" i="26"/>
  <c r="I49" i="17"/>
  <c r="D123" i="26"/>
  <c r="G122" i="26"/>
  <c r="H121" i="98"/>
  <c r="I121" i="98"/>
  <c r="B122" i="97"/>
  <c r="F122" i="97"/>
  <c r="F122" i="98"/>
  <c r="B122" i="98"/>
  <c r="H121" i="97"/>
  <c r="I121" i="97"/>
  <c r="I43" i="80"/>
  <c r="F46" i="67"/>
  <c r="H46" i="67" s="1"/>
  <c r="B46" i="67"/>
  <c r="I45" i="66"/>
  <c r="B47" i="46"/>
  <c r="F47" i="46"/>
  <c r="H47" i="46" s="1"/>
  <c r="H51" i="30"/>
  <c r="I51" i="30" s="1"/>
  <c r="F51" i="24"/>
  <c r="G51" i="24" s="1"/>
  <c r="B51" i="24"/>
  <c r="I45" i="60"/>
  <c r="H48" i="55"/>
  <c r="I48" i="55" s="1"/>
  <c r="D45" i="82"/>
  <c r="E45" i="82" s="1"/>
  <c r="G42" i="25"/>
  <c r="D43" i="25"/>
  <c r="H43" i="86"/>
  <c r="D44" i="86"/>
  <c r="E44" i="86" s="1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D49" i="55"/>
  <c r="E49" i="55" s="1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 s="1"/>
  <c r="G48" i="45"/>
  <c r="I48" i="45" s="1"/>
  <c r="B44" i="76"/>
  <c r="F44" i="76"/>
  <c r="H44" i="76" s="1"/>
  <c r="I51" i="27"/>
  <c r="D48" i="72"/>
  <c r="E48" i="72" s="1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 s="1"/>
  <c r="B50" i="22"/>
  <c r="F50" i="22"/>
  <c r="G50" i="22" s="1"/>
  <c r="G41" i="95"/>
  <c r="I41" i="95" s="1"/>
  <c r="D42" i="95"/>
  <c r="E42" i="95" s="1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 s="1"/>
  <c r="B42" i="92"/>
  <c r="F42" i="92"/>
  <c r="D51" i="19"/>
  <c r="E51" i="19" s="1"/>
  <c r="D44" i="88"/>
  <c r="E44" i="88" s="1"/>
  <c r="B51" i="32"/>
  <c r="F51" i="32"/>
  <c r="H51" i="32" s="1"/>
  <c r="H52" i="69"/>
  <c r="I52" i="69" s="1"/>
  <c r="I43" i="79"/>
  <c r="B52" i="29"/>
  <c r="F52" i="29"/>
  <c r="H52" i="29" s="1"/>
  <c r="G46" i="56"/>
  <c r="D47" i="56"/>
  <c r="E47" i="56" s="1"/>
  <c r="B49" i="74"/>
  <c r="F49" i="74"/>
  <c r="F44" i="79"/>
  <c r="G44" i="79" s="1"/>
  <c r="B44" i="79"/>
  <c r="B44" i="78"/>
  <c r="F44" i="78"/>
  <c r="G44" i="78" s="1"/>
  <c r="G42" i="26"/>
  <c r="B49" i="73"/>
  <c r="F49" i="73"/>
  <c r="H49" i="73" s="1"/>
  <c r="G53" i="28"/>
  <c r="I53" i="28" s="1"/>
  <c r="D54" i="28"/>
  <c r="E54" i="28"/>
  <c r="H43" i="88"/>
  <c r="B42" i="89"/>
  <c r="F42" i="89"/>
  <c r="I51" i="70"/>
  <c r="B50" i="43"/>
  <c r="F50" i="43"/>
  <c r="D43" i="83"/>
  <c r="E43" i="83" s="1"/>
  <c r="B52" i="70"/>
  <c r="F52" i="70"/>
  <c r="D51" i="3"/>
  <c r="E51" i="3" s="1"/>
  <c r="D52" i="71"/>
  <c r="E52" i="71" s="1"/>
  <c r="D47" i="64"/>
  <c r="E47" i="64" s="1"/>
  <c r="F44" i="77"/>
  <c r="G44" i="77" s="1"/>
  <c r="B44" i="77"/>
  <c r="D53" i="69"/>
  <c r="E53" i="69" s="1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J129" i="22"/>
  <c r="J121" i="91"/>
  <c r="J125" i="62"/>
  <c r="D44" i="33"/>
  <c r="G43" i="33"/>
  <c r="H43" i="33"/>
  <c r="D42" i="13"/>
  <c r="E42" i="13" s="1"/>
  <c r="G67" i="35"/>
  <c r="B68" i="35"/>
  <c r="E68" i="35"/>
  <c r="F68" i="35" s="1"/>
  <c r="H67" i="35"/>
  <c r="E43" i="87"/>
  <c r="D43" i="87"/>
  <c r="B46" i="59"/>
  <c r="F46" i="59"/>
  <c r="G46" i="59" s="1"/>
  <c r="J127" i="45"/>
  <c r="I42" i="26"/>
  <c r="H42" i="87"/>
  <c r="D46" i="62"/>
  <c r="E46" i="62"/>
  <c r="D50" i="20"/>
  <c r="E50" i="20" s="1"/>
  <c r="G41" i="13"/>
  <c r="G42" i="87"/>
  <c r="G45" i="62"/>
  <c r="B51" i="18"/>
  <c r="F51" i="18"/>
  <c r="G51" i="18" s="1"/>
  <c r="J127" i="56"/>
  <c r="J128" i="73"/>
  <c r="H41" i="13"/>
  <c r="I66" i="35"/>
  <c r="D43" i="26"/>
  <c r="E43" i="26" s="1"/>
  <c r="H45" i="62"/>
  <c r="G49" i="20"/>
  <c r="I49" i="20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93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I45" i="99" l="1"/>
  <c r="F46" i="99"/>
  <c r="H46" i="99" s="1"/>
  <c r="D51" i="97"/>
  <c r="B51" i="97" s="1"/>
  <c r="G50" i="97"/>
  <c r="G47" i="46"/>
  <c r="I47" i="46" s="1"/>
  <c r="H51" i="24"/>
  <c r="I51" i="24" s="1"/>
  <c r="D47" i="99"/>
  <c r="G46" i="99"/>
  <c r="D42" i="98"/>
  <c r="E42" i="98"/>
  <c r="H41" i="98"/>
  <c r="I49" i="97"/>
  <c r="E51" i="97"/>
  <c r="G41" i="98"/>
  <c r="H50" i="97"/>
  <c r="I42" i="25"/>
  <c r="I121" i="25"/>
  <c r="H121" i="25"/>
  <c r="E122" i="25"/>
  <c r="F122" i="25" s="1"/>
  <c r="B122" i="25"/>
  <c r="F122" i="99"/>
  <c r="B122" i="99"/>
  <c r="H121" i="99"/>
  <c r="I121" i="99"/>
  <c r="J121" i="98"/>
  <c r="I46" i="56"/>
  <c r="J121" i="97"/>
  <c r="G122" i="97"/>
  <c r="D123" i="97"/>
  <c r="E123" i="97"/>
  <c r="I122" i="26"/>
  <c r="H122" i="26"/>
  <c r="D123" i="98"/>
  <c r="G122" i="98"/>
  <c r="E123" i="98"/>
  <c r="E123" i="26"/>
  <c r="F123" i="26" s="1"/>
  <c r="B123" i="26"/>
  <c r="I44" i="82"/>
  <c r="H43" i="84"/>
  <c r="I43" i="84" s="1"/>
  <c r="H44" i="80"/>
  <c r="I44" i="80" s="1"/>
  <c r="G46" i="67"/>
  <c r="I46" i="67" s="1"/>
  <c r="D47" i="67"/>
  <c r="E47" i="67" s="1"/>
  <c r="H46" i="59"/>
  <c r="I46" i="59" s="1"/>
  <c r="D48" i="46"/>
  <c r="E48" i="46" s="1"/>
  <c r="D52" i="24"/>
  <c r="E52" i="24" s="1"/>
  <c r="E42" i="93"/>
  <c r="D42" i="93"/>
  <c r="H42" i="94"/>
  <c r="D43" i="94"/>
  <c r="E43" i="94"/>
  <c r="B44" i="86"/>
  <c r="F44" i="86"/>
  <c r="H44" i="86" s="1"/>
  <c r="H41" i="93"/>
  <c r="G41" i="93"/>
  <c r="G42" i="94"/>
  <c r="D45" i="80"/>
  <c r="E45" i="80" s="1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 s="1"/>
  <c r="F50" i="42"/>
  <c r="H50" i="42" s="1"/>
  <c r="B50" i="42"/>
  <c r="B49" i="55"/>
  <c r="F49" i="55"/>
  <c r="H49" i="55" s="1"/>
  <c r="H43" i="91"/>
  <c r="D44" i="91"/>
  <c r="E44" i="91" s="1"/>
  <c r="G43" i="91"/>
  <c r="F49" i="58"/>
  <c r="H49" i="58" s="1"/>
  <c r="B49" i="58"/>
  <c r="F45" i="75"/>
  <c r="G45" i="75" s="1"/>
  <c r="B45" i="75"/>
  <c r="D44" i="84"/>
  <c r="E44" i="84"/>
  <c r="H46" i="66"/>
  <c r="I46" i="66" s="1"/>
  <c r="D47" i="66"/>
  <c r="E47" i="66" s="1"/>
  <c r="H52" i="23"/>
  <c r="G52" i="23"/>
  <c r="D53" i="23"/>
  <c r="E53" i="23"/>
  <c r="H44" i="77"/>
  <c r="I44" i="77" s="1"/>
  <c r="G44" i="90"/>
  <c r="I44" i="90" s="1"/>
  <c r="D45" i="90"/>
  <c r="E45" i="90" s="1"/>
  <c r="H47" i="53"/>
  <c r="I47" i="53" s="1"/>
  <c r="H52" i="27"/>
  <c r="D53" i="27"/>
  <c r="G52" i="27"/>
  <c r="E53" i="27"/>
  <c r="D42" i="96"/>
  <c r="E42" i="96"/>
  <c r="F44" i="85"/>
  <c r="H44" i="85" s="1"/>
  <c r="B44" i="85"/>
  <c r="H41" i="96"/>
  <c r="H43" i="81"/>
  <c r="D44" i="81"/>
  <c r="E44" i="81" s="1"/>
  <c r="H50" i="22"/>
  <c r="I50" i="22" s="1"/>
  <c r="D51" i="22"/>
  <c r="E51" i="22" s="1"/>
  <c r="G49" i="44"/>
  <c r="I49" i="44" s="1"/>
  <c r="E50" i="44"/>
  <c r="D50" i="44"/>
  <c r="B50" i="39"/>
  <c r="F50" i="39"/>
  <c r="G50" i="39" s="1"/>
  <c r="E47" i="61"/>
  <c r="D47" i="61"/>
  <c r="G51" i="32"/>
  <c r="I51" i="32" s="1"/>
  <c r="F42" i="95"/>
  <c r="H42" i="95" s="1"/>
  <c r="B42" i="95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D45" i="76"/>
  <c r="E45" i="76" s="1"/>
  <c r="I67" i="35"/>
  <c r="B52" i="34"/>
  <c r="F52" i="34"/>
  <c r="H47" i="54"/>
  <c r="D48" i="54"/>
  <c r="E48" i="54" s="1"/>
  <c r="G50" i="21"/>
  <c r="D51" i="21"/>
  <c r="E51" i="21" s="1"/>
  <c r="G52" i="70"/>
  <c r="D53" i="70"/>
  <c r="E53" i="70"/>
  <c r="D51" i="43"/>
  <c r="E51" i="43"/>
  <c r="D43" i="89"/>
  <c r="E43" i="89" s="1"/>
  <c r="G49" i="74"/>
  <c r="D50" i="74"/>
  <c r="E50" i="74" s="1"/>
  <c r="F44" i="88"/>
  <c r="G44" i="88" s="1"/>
  <c r="B44" i="88"/>
  <c r="G42" i="92"/>
  <c r="D43" i="92"/>
  <c r="E43" i="92" s="1"/>
  <c r="B53" i="31"/>
  <c r="F53" i="31"/>
  <c r="H53" i="31" s="1"/>
  <c r="D51" i="17"/>
  <c r="E51" i="17"/>
  <c r="D48" i="57"/>
  <c r="E48" i="57" s="1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 s="1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D45" i="78"/>
  <c r="E45" i="78" s="1"/>
  <c r="H49" i="74"/>
  <c r="F47" i="56"/>
  <c r="H47" i="56" s="1"/>
  <c r="B47" i="56"/>
  <c r="G52" i="29"/>
  <c r="I52" i="29" s="1"/>
  <c r="E53" i="29"/>
  <c r="D53" i="29"/>
  <c r="D52" i="32"/>
  <c r="E52" i="32"/>
  <c r="H42" i="92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F43" i="87"/>
  <c r="G43" i="87" s="1"/>
  <c r="B43" i="87"/>
  <c r="J131" i="71"/>
  <c r="B46" i="62"/>
  <c r="F46" i="62"/>
  <c r="H46" i="62" s="1"/>
  <c r="I42" i="87"/>
  <c r="G68" i="35"/>
  <c r="H68" i="35"/>
  <c r="E69" i="35"/>
  <c r="F69" i="35" s="1"/>
  <c r="B69" i="35"/>
  <c r="J123" i="79"/>
  <c r="I41" i="13"/>
  <c r="E52" i="18"/>
  <c r="D52" i="18"/>
  <c r="F50" i="20"/>
  <c r="G50" i="20" s="1"/>
  <c r="B50" i="20"/>
  <c r="B44" i="33"/>
  <c r="J127" i="74"/>
  <c r="F43" i="26"/>
  <c r="H43" i="26" s="1"/>
  <c r="B43" i="26"/>
  <c r="H51" i="18"/>
  <c r="I51" i="18" s="1"/>
  <c r="E47" i="59"/>
  <c r="D47" i="59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F51" i="97" l="1"/>
  <c r="D52" i="97" s="1"/>
  <c r="E52" i="97" s="1"/>
  <c r="J121" i="99"/>
  <c r="I50" i="97"/>
  <c r="I46" i="99"/>
  <c r="I42" i="92"/>
  <c r="J121" i="25"/>
  <c r="G51" i="97"/>
  <c r="H51" i="97"/>
  <c r="F42" i="98"/>
  <c r="G42" i="98" s="1"/>
  <c r="B42" i="98"/>
  <c r="I41" i="98"/>
  <c r="E47" i="99"/>
  <c r="F47" i="99" s="1"/>
  <c r="B47" i="99"/>
  <c r="G122" i="25"/>
  <c r="D123" i="25"/>
  <c r="D123" i="99"/>
  <c r="G122" i="99"/>
  <c r="E123" i="99"/>
  <c r="I52" i="70"/>
  <c r="I42" i="94"/>
  <c r="H45" i="82"/>
  <c r="I45" i="82" s="1"/>
  <c r="I49" i="74"/>
  <c r="J122" i="26"/>
  <c r="H122" i="98"/>
  <c r="I122" i="98"/>
  <c r="B123" i="98"/>
  <c r="F123" i="98"/>
  <c r="F123" i="97"/>
  <c r="B123" i="97"/>
  <c r="D124" i="26"/>
  <c r="B124" i="26" s="1"/>
  <c r="G123" i="26"/>
  <c r="I122" i="97"/>
  <c r="H122" i="97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I44" i="85" s="1"/>
  <c r="D44" i="25"/>
  <c r="G43" i="25"/>
  <c r="H43" i="25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D46" i="82"/>
  <c r="E46" i="82" s="1"/>
  <c r="E45" i="86"/>
  <c r="D45" i="86"/>
  <c r="G44" i="86"/>
  <c r="I44" i="86" s="1"/>
  <c r="G42" i="95"/>
  <c r="I42" i="95" s="1"/>
  <c r="I43" i="91"/>
  <c r="G49" i="55"/>
  <c r="I49" i="55" s="1"/>
  <c r="D50" i="55"/>
  <c r="E50" i="55" s="1"/>
  <c r="G50" i="42"/>
  <c r="I50" i="42" s="1"/>
  <c r="D51" i="42"/>
  <c r="E51" i="42" s="1"/>
  <c r="G53" i="31"/>
  <c r="I53" i="31" s="1"/>
  <c r="F45" i="90"/>
  <c r="H45" i="90" s="1"/>
  <c r="B45" i="90"/>
  <c r="B47" i="66"/>
  <c r="F47" i="66"/>
  <c r="B44" i="84"/>
  <c r="F44" i="84"/>
  <c r="G44" i="84" s="1"/>
  <c r="D46" i="75"/>
  <c r="E46" i="75" s="1"/>
  <c r="F44" i="91"/>
  <c r="G44" i="91" s="1"/>
  <c r="B44" i="91"/>
  <c r="G46" i="65"/>
  <c r="I46" i="65" s="1"/>
  <c r="D47" i="65"/>
  <c r="E47" i="65" s="1"/>
  <c r="I50" i="43"/>
  <c r="B53" i="23"/>
  <c r="F53" i="23"/>
  <c r="H45" i="75"/>
  <c r="I45" i="75" s="1"/>
  <c r="D50" i="58"/>
  <c r="E50" i="58" s="1"/>
  <c r="B48" i="53"/>
  <c r="F48" i="53"/>
  <c r="G48" i="53" s="1"/>
  <c r="F47" i="61"/>
  <c r="G47" i="61" s="1"/>
  <c r="B47" i="61"/>
  <c r="H42" i="13"/>
  <c r="I42" i="13" s="1"/>
  <c r="G46" i="62"/>
  <c r="I46" i="62" s="1"/>
  <c r="D43" i="95"/>
  <c r="E43" i="95" s="1"/>
  <c r="B50" i="44"/>
  <c r="F50" i="44"/>
  <c r="H50" i="44" s="1"/>
  <c r="I41" i="96"/>
  <c r="D45" i="85"/>
  <c r="E45" i="85"/>
  <c r="F45" i="76"/>
  <c r="B45" i="76"/>
  <c r="G48" i="72"/>
  <c r="I48" i="72" s="1"/>
  <c r="D49" i="72"/>
  <c r="E49" i="72" s="1"/>
  <c r="H50" i="39"/>
  <c r="I50" i="39" s="1"/>
  <c r="D51" i="39"/>
  <c r="E51" i="39"/>
  <c r="F44" i="81"/>
  <c r="H44" i="81" s="1"/>
  <c r="B44" i="81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D53" i="30"/>
  <c r="E53" i="30" s="1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D53" i="71"/>
  <c r="E53" i="71" s="1"/>
  <c r="B45" i="77"/>
  <c r="F45" i="77"/>
  <c r="H45" i="77" s="1"/>
  <c r="G49" i="45"/>
  <c r="D50" i="45"/>
  <c r="E50" i="45" s="1"/>
  <c r="G53" i="69"/>
  <c r="I53" i="69" s="1"/>
  <c r="D54" i="69"/>
  <c r="E54" i="69" s="1"/>
  <c r="F51" i="43"/>
  <c r="H51" i="43" s="1"/>
  <c r="B51" i="43"/>
  <c r="B51" i="21"/>
  <c r="F51" i="21"/>
  <c r="H51" i="21" s="1"/>
  <c r="G47" i="56"/>
  <c r="I47" i="56" s="1"/>
  <c r="H49" i="45"/>
  <c r="I42" i="89"/>
  <c r="D44" i="83"/>
  <c r="E44" i="83" s="1"/>
  <c r="D47" i="68"/>
  <c r="E47" i="68" s="1"/>
  <c r="G51" i="19"/>
  <c r="I51" i="19" s="1"/>
  <c r="E52" i="19"/>
  <c r="D52" i="19"/>
  <c r="F50" i="73"/>
  <c r="B50" i="73"/>
  <c r="D55" i="28"/>
  <c r="E55" i="28" s="1"/>
  <c r="D48" i="64"/>
  <c r="E48" i="64"/>
  <c r="F51" i="17"/>
  <c r="H51" i="17" s="1"/>
  <c r="B51" i="17"/>
  <c r="C60" i="17"/>
  <c r="D54" i="31"/>
  <c r="E54" i="31" s="1"/>
  <c r="D45" i="88"/>
  <c r="E45" i="88" s="1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I52" i="71"/>
  <c r="B45" i="79"/>
  <c r="F45" i="79"/>
  <c r="G45" i="79" s="1"/>
  <c r="G43" i="83"/>
  <c r="I43" i="83" s="1"/>
  <c r="D52" i="3"/>
  <c r="E52" i="3" s="1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J122" i="91"/>
  <c r="J130" i="22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J126" i="62"/>
  <c r="D43" i="13"/>
  <c r="E43" i="13" s="1"/>
  <c r="I68" i="35"/>
  <c r="D47" i="62"/>
  <c r="E47" i="62" s="1"/>
  <c r="H43" i="87"/>
  <c r="I43" i="87" s="1"/>
  <c r="D44" i="26"/>
  <c r="E44" i="26" s="1"/>
  <c r="J128" i="45"/>
  <c r="B47" i="59"/>
  <c r="F47" i="59"/>
  <c r="H47" i="59" s="1"/>
  <c r="G43" i="26"/>
  <c r="I43" i="26" s="1"/>
  <c r="B52" i="18"/>
  <c r="F52" i="18"/>
  <c r="H52" i="18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D126" i="77"/>
  <c r="E126" i="77"/>
  <c r="G125" i="77"/>
  <c r="J123" i="80"/>
  <c r="J124" i="76"/>
  <c r="J121" i="33"/>
  <c r="D123" i="13"/>
  <c r="E123" i="13" s="1"/>
  <c r="G122" i="13"/>
  <c r="H129" i="44"/>
  <c r="I129" i="44"/>
  <c r="I51" i="97" l="1"/>
  <c r="H52" i="24"/>
  <c r="I52" i="24" s="1"/>
  <c r="H42" i="98"/>
  <c r="I42" i="98" s="1"/>
  <c r="I43" i="25"/>
  <c r="D48" i="99"/>
  <c r="E48" i="99"/>
  <c r="H47" i="99"/>
  <c r="G47" i="99"/>
  <c r="D43" i="98"/>
  <c r="E43" i="98" s="1"/>
  <c r="F52" i="97"/>
  <c r="D53" i="97" s="1"/>
  <c r="B52" i="97"/>
  <c r="E123" i="25"/>
  <c r="F123" i="25" s="1"/>
  <c r="B123" i="25"/>
  <c r="I122" i="25"/>
  <c r="H122" i="25"/>
  <c r="I122" i="99"/>
  <c r="H122" i="99"/>
  <c r="B123" i="99"/>
  <c r="F123" i="99"/>
  <c r="J122" i="98"/>
  <c r="G53" i="70"/>
  <c r="I53" i="70" s="1"/>
  <c r="H47" i="67"/>
  <c r="I47" i="67" s="1"/>
  <c r="J122" i="97"/>
  <c r="G123" i="97"/>
  <c r="D124" i="97"/>
  <c r="E124" i="97"/>
  <c r="H123" i="26"/>
  <c r="I123" i="26"/>
  <c r="G123" i="98"/>
  <c r="D124" i="98"/>
  <c r="E124" i="98"/>
  <c r="E124" i="26"/>
  <c r="F124" i="26" s="1"/>
  <c r="D48" i="67"/>
  <c r="E48" i="67" s="1"/>
  <c r="G47" i="59"/>
  <c r="H48" i="46"/>
  <c r="D49" i="46"/>
  <c r="E49" i="46"/>
  <c r="G48" i="46"/>
  <c r="D53" i="24"/>
  <c r="E53" i="24" s="1"/>
  <c r="D43" i="93"/>
  <c r="E43" i="93"/>
  <c r="H45" i="80"/>
  <c r="D46" i="80"/>
  <c r="E46" i="80"/>
  <c r="F46" i="82"/>
  <c r="H46" i="82" s="1"/>
  <c r="B46" i="82"/>
  <c r="G42" i="93"/>
  <c r="I42" i="93" s="1"/>
  <c r="G45" i="80"/>
  <c r="B44" i="25"/>
  <c r="E44" i="25"/>
  <c r="F44" i="25" s="1"/>
  <c r="H48" i="53"/>
  <c r="I48" i="53" s="1"/>
  <c r="B45" i="86"/>
  <c r="F45" i="86"/>
  <c r="G45" i="86" s="1"/>
  <c r="G43" i="94"/>
  <c r="I43" i="94" s="1"/>
  <c r="D44" i="94"/>
  <c r="E44" i="94" s="1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D45" i="84"/>
  <c r="E45" i="84" s="1"/>
  <c r="H47" i="66"/>
  <c r="E48" i="66"/>
  <c r="D48" i="66"/>
  <c r="I47" i="59"/>
  <c r="G51" i="41"/>
  <c r="I51" i="41" s="1"/>
  <c r="H45" i="78"/>
  <c r="I45" i="78" s="1"/>
  <c r="D49" i="53"/>
  <c r="E49" i="53" s="1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 s="1"/>
  <c r="F49" i="72"/>
  <c r="B49" i="72"/>
  <c r="G50" i="44"/>
  <c r="I50" i="44" s="1"/>
  <c r="D51" i="44"/>
  <c r="E51" i="44" s="1"/>
  <c r="B43" i="95"/>
  <c r="F43" i="95"/>
  <c r="H43" i="95" s="1"/>
  <c r="D48" i="61"/>
  <c r="E48" i="61" s="1"/>
  <c r="B45" i="85"/>
  <c r="F45" i="85"/>
  <c r="G42" i="96"/>
  <c r="I42" i="96" s="1"/>
  <c r="D43" i="96"/>
  <c r="E43" i="96" s="1"/>
  <c r="D52" i="22"/>
  <c r="E52" i="22" s="1"/>
  <c r="G44" i="81"/>
  <c r="I44" i="81" s="1"/>
  <c r="D45" i="81"/>
  <c r="E45" i="81" s="1"/>
  <c r="H45" i="76"/>
  <c r="H47" i="61"/>
  <c r="I47" i="61" s="1"/>
  <c r="I49" i="45"/>
  <c r="G52" i="18"/>
  <c r="I52" i="18" s="1"/>
  <c r="D44" i="89"/>
  <c r="E44" i="89" s="1"/>
  <c r="D46" i="79"/>
  <c r="E46" i="79"/>
  <c r="F45" i="88"/>
  <c r="H45" i="88" s="1"/>
  <c r="B45" i="88"/>
  <c r="D52" i="17"/>
  <c r="E52" i="17" s="1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D52" i="41"/>
  <c r="E52" i="41" s="1"/>
  <c r="B52" i="3"/>
  <c r="F52" i="3"/>
  <c r="H52" i="3" s="1"/>
  <c r="H45" i="79"/>
  <c r="I45" i="79" s="1"/>
  <c r="H52" i="32"/>
  <c r="I52" i="32" s="1"/>
  <c r="D53" i="32"/>
  <c r="E53" i="32" s="1"/>
  <c r="D54" i="70"/>
  <c r="E54" i="70" s="1"/>
  <c r="D52" i="21"/>
  <c r="E52" i="21" s="1"/>
  <c r="F53" i="71"/>
  <c r="H53" i="71" s="1"/>
  <c r="B53" i="71"/>
  <c r="I52" i="34"/>
  <c r="E49" i="57"/>
  <c r="D49" i="57"/>
  <c r="D48" i="63"/>
  <c r="E48" i="63" s="1"/>
  <c r="G53" i="29"/>
  <c r="I53" i="29" s="1"/>
  <c r="D54" i="29"/>
  <c r="E54" i="29" s="1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D52" i="43"/>
  <c r="E52" i="43" s="1"/>
  <c r="F50" i="45"/>
  <c r="G50" i="45" s="1"/>
  <c r="B50" i="45"/>
  <c r="G45" i="77"/>
  <c r="I45" i="77" s="1"/>
  <c r="E46" i="77"/>
  <c r="D46" i="77"/>
  <c r="D44" i="92"/>
  <c r="E44" i="92" s="1"/>
  <c r="G47" i="63"/>
  <c r="I47" i="63" s="1"/>
  <c r="D48" i="60"/>
  <c r="E48" i="60" s="1"/>
  <c r="H50" i="74"/>
  <c r="I50" i="74" s="1"/>
  <c r="D51" i="74"/>
  <c r="E51" i="74" s="1"/>
  <c r="E46" i="78"/>
  <c r="D46" i="78"/>
  <c r="D49" i="54"/>
  <c r="E49" i="54" s="1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D48" i="59"/>
  <c r="E48" i="59" s="1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D53" i="18"/>
  <c r="E53" i="18" s="1"/>
  <c r="B44" i="26"/>
  <c r="F44" i="26"/>
  <c r="H44" i="26" s="1"/>
  <c r="F47" i="62"/>
  <c r="H47" i="62" s="1"/>
  <c r="B47" i="62"/>
  <c r="F43" i="13"/>
  <c r="G43" i="13" s="1"/>
  <c r="B43" i="13"/>
  <c r="B44" i="87"/>
  <c r="F44" i="87"/>
  <c r="H44" i="87" s="1"/>
  <c r="F51" i="20"/>
  <c r="H51" i="20" s="1"/>
  <c r="B51" i="20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J128" i="57"/>
  <c r="J123" i="95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J122" i="25" l="1"/>
  <c r="H52" i="97"/>
  <c r="E53" i="97"/>
  <c r="F53" i="97" s="1"/>
  <c r="D54" i="97" s="1"/>
  <c r="B53" i="97"/>
  <c r="I47" i="99"/>
  <c r="G44" i="26"/>
  <c r="G52" i="97"/>
  <c r="F43" i="98"/>
  <c r="G43" i="98" s="1"/>
  <c r="B43" i="98"/>
  <c r="F48" i="99"/>
  <c r="G48" i="99" s="1"/>
  <c r="B48" i="99"/>
  <c r="G123" i="25"/>
  <c r="D124" i="25"/>
  <c r="D124" i="99"/>
  <c r="G123" i="99"/>
  <c r="E124" i="99"/>
  <c r="J122" i="99"/>
  <c r="I47" i="66"/>
  <c r="G50" i="58"/>
  <c r="I50" i="58" s="1"/>
  <c r="J123" i="26"/>
  <c r="B124" i="98"/>
  <c r="F124" i="98"/>
  <c r="H123" i="98"/>
  <c r="I123" i="98"/>
  <c r="B124" i="97"/>
  <c r="F124" i="97"/>
  <c r="D125" i="26"/>
  <c r="G124" i="26"/>
  <c r="I123" i="97"/>
  <c r="H123" i="97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D45" i="25"/>
  <c r="H44" i="25"/>
  <c r="G44" i="25"/>
  <c r="I45" i="80"/>
  <c r="B44" i="94"/>
  <c r="F44" i="94"/>
  <c r="G44" i="94" s="1"/>
  <c r="H45" i="86"/>
  <c r="I45" i="86" s="1"/>
  <c r="D46" i="86"/>
  <c r="E46" i="86" s="1"/>
  <c r="D47" i="82"/>
  <c r="E47" i="82" s="1"/>
  <c r="G52" i="3"/>
  <c r="I52" i="3" s="1"/>
  <c r="F43" i="93"/>
  <c r="G43" i="93" s="1"/>
  <c r="B43" i="93"/>
  <c r="D52" i="42"/>
  <c r="E52" i="42" s="1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G43" i="95"/>
  <c r="I43" i="95" s="1"/>
  <c r="F46" i="90"/>
  <c r="H46" i="90" s="1"/>
  <c r="B46" i="90"/>
  <c r="D51" i="55"/>
  <c r="E51" i="55" s="1"/>
  <c r="D51" i="58"/>
  <c r="E51" i="58" s="1"/>
  <c r="H51" i="42"/>
  <c r="B54" i="23"/>
  <c r="F54" i="23"/>
  <c r="H50" i="45"/>
  <c r="I50" i="45" s="1"/>
  <c r="G48" i="64"/>
  <c r="I48" i="64" s="1"/>
  <c r="D47" i="75"/>
  <c r="E47" i="75"/>
  <c r="G47" i="65"/>
  <c r="I47" i="65" s="1"/>
  <c r="H45" i="85"/>
  <c r="D46" i="85"/>
  <c r="E46" i="85" s="1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D44" i="95"/>
  <c r="E44" i="95" s="1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 s="1"/>
  <c r="I50" i="73"/>
  <c r="G51" i="20"/>
  <c r="I51" i="20" s="1"/>
  <c r="H43" i="13"/>
  <c r="I43" i="13" s="1"/>
  <c r="G53" i="34"/>
  <c r="I53" i="34" s="1"/>
  <c r="D54" i="34"/>
  <c r="E54" i="34" s="1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 s="1"/>
  <c r="D54" i="30"/>
  <c r="E54" i="30"/>
  <c r="D53" i="19"/>
  <c r="E53" i="19" s="1"/>
  <c r="D55" i="31"/>
  <c r="E55" i="31"/>
  <c r="F44" i="92"/>
  <c r="B44" i="92"/>
  <c r="F52" i="43"/>
  <c r="H52" i="43" s="1"/>
  <c r="B52" i="43"/>
  <c r="D54" i="71"/>
  <c r="E54" i="71" s="1"/>
  <c r="D55" i="69"/>
  <c r="E55" i="69" s="1"/>
  <c r="G44" i="83"/>
  <c r="I44" i="83" s="1"/>
  <c r="B52" i="17"/>
  <c r="C61" i="17"/>
  <c r="F52" i="17"/>
  <c r="B46" i="79"/>
  <c r="F46" i="79"/>
  <c r="G46" i="79" s="1"/>
  <c r="I44" i="26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 s="1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 s="1"/>
  <c r="D45" i="83"/>
  <c r="E45" i="83" s="1"/>
  <c r="F44" i="89"/>
  <c r="G44" i="89" s="1"/>
  <c r="B44" i="89"/>
  <c r="J127" i="62"/>
  <c r="J123" i="89"/>
  <c r="J122" i="13"/>
  <c r="D46" i="33"/>
  <c r="E46" i="33" s="1"/>
  <c r="G45" i="33"/>
  <c r="H45" i="33"/>
  <c r="E45" i="87"/>
  <c r="D45" i="87"/>
  <c r="J132" i="24"/>
  <c r="J130" i="41"/>
  <c r="J131" i="22"/>
  <c r="E52" i="20"/>
  <c r="D52" i="20"/>
  <c r="D48" i="62"/>
  <c r="E48" i="62" s="1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D44" i="13"/>
  <c r="I70" i="35"/>
  <c r="F48" i="59"/>
  <c r="H48" i="59" s="1"/>
  <c r="B48" i="59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8" i="55"/>
  <c r="F130" i="57"/>
  <c r="B130" i="57"/>
  <c r="J131" i="21"/>
  <c r="H133" i="71"/>
  <c r="I133" i="71"/>
  <c r="H129" i="57"/>
  <c r="I129" i="57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I52" i="97" l="1"/>
  <c r="I51" i="42"/>
  <c r="G53" i="97"/>
  <c r="H52" i="22"/>
  <c r="I52" i="22" s="1"/>
  <c r="D49" i="99"/>
  <c r="E49" i="99"/>
  <c r="D44" i="98"/>
  <c r="E44" i="98" s="1"/>
  <c r="E54" i="97"/>
  <c r="F54" i="97" s="1"/>
  <c r="B54" i="97"/>
  <c r="H48" i="99"/>
  <c r="I48" i="99" s="1"/>
  <c r="H43" i="98"/>
  <c r="I43" i="98" s="1"/>
  <c r="H53" i="97"/>
  <c r="I53" i="97" s="1"/>
  <c r="E124" i="25"/>
  <c r="F124" i="25" s="1"/>
  <c r="B124" i="25"/>
  <c r="I123" i="25"/>
  <c r="H123" i="25"/>
  <c r="I123" i="99"/>
  <c r="H123" i="99"/>
  <c r="B124" i="99"/>
  <c r="F124" i="99"/>
  <c r="H46" i="80"/>
  <c r="I46" i="80" s="1"/>
  <c r="J123" i="98"/>
  <c r="I124" i="26"/>
  <c r="H124" i="26"/>
  <c r="B125" i="26"/>
  <c r="E125" i="26"/>
  <c r="F125" i="26" s="1"/>
  <c r="G124" i="97"/>
  <c r="D125" i="97"/>
  <c r="E125" i="97"/>
  <c r="G124" i="98"/>
  <c r="D125" i="98"/>
  <c r="E125" i="98"/>
  <c r="J123" i="97"/>
  <c r="H44" i="89"/>
  <c r="G43" i="96"/>
  <c r="I43" i="96" s="1"/>
  <c r="H43" i="93"/>
  <c r="I43" i="93" s="1"/>
  <c r="G48" i="67"/>
  <c r="I48" i="67" s="1"/>
  <c r="E49" i="67"/>
  <c r="D49" i="67"/>
  <c r="G49" i="46"/>
  <c r="I49" i="46" s="1"/>
  <c r="D50" i="46"/>
  <c r="E50" i="46" s="1"/>
  <c r="H53" i="24"/>
  <c r="I53" i="24" s="1"/>
  <c r="D54" i="24"/>
  <c r="E54" i="24" s="1"/>
  <c r="H49" i="57"/>
  <c r="I49" i="57" s="1"/>
  <c r="G49" i="53"/>
  <c r="I49" i="53" s="1"/>
  <c r="F47" i="82"/>
  <c r="B47" i="82"/>
  <c r="H49" i="54"/>
  <c r="I49" i="54" s="1"/>
  <c r="H45" i="81"/>
  <c r="I45" i="81" s="1"/>
  <c r="D44" i="93"/>
  <c r="E44" i="93" s="1"/>
  <c r="H44" i="94"/>
  <c r="I44" i="94" s="1"/>
  <c r="D45" i="94"/>
  <c r="E45" i="94" s="1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D47" i="90"/>
  <c r="E47" i="90" s="1"/>
  <c r="D46" i="91"/>
  <c r="E46" i="91" s="1"/>
  <c r="G45" i="91"/>
  <c r="H54" i="23"/>
  <c r="G54" i="23"/>
  <c r="D55" i="23"/>
  <c r="E55" i="23" s="1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 s="1"/>
  <c r="F52" i="42"/>
  <c r="G52" i="42" s="1"/>
  <c r="B52" i="42"/>
  <c r="D49" i="61"/>
  <c r="E49" i="61" s="1"/>
  <c r="G46" i="78"/>
  <c r="I46" i="78" s="1"/>
  <c r="I45" i="85"/>
  <c r="G48" i="61"/>
  <c r="B50" i="72"/>
  <c r="F50" i="72"/>
  <c r="H50" i="72" s="1"/>
  <c r="G48" i="59"/>
  <c r="I48" i="59" s="1"/>
  <c r="I44" i="89"/>
  <c r="F52" i="39"/>
  <c r="B52" i="39"/>
  <c r="D44" i="96"/>
  <c r="E44" i="96" s="1"/>
  <c r="H54" i="27"/>
  <c r="G54" i="27"/>
  <c r="D55" i="27"/>
  <c r="E55" i="27" s="1"/>
  <c r="I49" i="72"/>
  <c r="H48" i="61"/>
  <c r="B46" i="85"/>
  <c r="F46" i="85"/>
  <c r="G46" i="85" s="1"/>
  <c r="H46" i="76"/>
  <c r="I46" i="76" s="1"/>
  <c r="E47" i="76"/>
  <c r="D47" i="76"/>
  <c r="E46" i="81"/>
  <c r="D46" i="81"/>
  <c r="B44" i="95"/>
  <c r="F44" i="95"/>
  <c r="G44" i="95" s="1"/>
  <c r="D53" i="22"/>
  <c r="E53" i="22" s="1"/>
  <c r="G51" i="44"/>
  <c r="I51" i="44" s="1"/>
  <c r="D52" i="44"/>
  <c r="E52" i="44" s="1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D53" i="41"/>
  <c r="E53" i="41" s="1"/>
  <c r="G51" i="73"/>
  <c r="I51" i="73" s="1"/>
  <c r="H46" i="77"/>
  <c r="I46" i="77" s="1"/>
  <c r="D45" i="92"/>
  <c r="E45" i="92" s="1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 s="1"/>
  <c r="G53" i="32"/>
  <c r="I53" i="32" s="1"/>
  <c r="D54" i="32"/>
  <c r="E54" i="32" s="1"/>
  <c r="D53" i="21"/>
  <c r="E53" i="21" s="1"/>
  <c r="H48" i="63"/>
  <c r="I48" i="63" s="1"/>
  <c r="D47" i="78"/>
  <c r="E47" i="78" s="1"/>
  <c r="H46" i="79"/>
  <c r="I46" i="79" s="1"/>
  <c r="G52" i="17"/>
  <c r="D53" i="17"/>
  <c r="E53" i="17" s="1"/>
  <c r="D53" i="43"/>
  <c r="E53" i="43" s="1"/>
  <c r="H44" i="92"/>
  <c r="B53" i="19"/>
  <c r="F53" i="19"/>
  <c r="H53" i="19" s="1"/>
  <c r="F53" i="3"/>
  <c r="H53" i="3" s="1"/>
  <c r="B53" i="3"/>
  <c r="I45" i="33"/>
  <c r="D45" i="89"/>
  <c r="E45" i="89" s="1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D55" i="29"/>
  <c r="E55" i="29" s="1"/>
  <c r="B48" i="68"/>
  <c r="F48" i="68"/>
  <c r="H48" i="68" s="1"/>
  <c r="D50" i="54"/>
  <c r="E50" i="54" s="1"/>
  <c r="G48" i="60"/>
  <c r="F56" i="28"/>
  <c r="B56" i="28"/>
  <c r="H52" i="41"/>
  <c r="E49" i="63"/>
  <c r="D49" i="63"/>
  <c r="D52" i="73"/>
  <c r="E52" i="73" s="1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 s="1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F52" i="20"/>
  <c r="H52" i="20" s="1"/>
  <c r="B52" i="20"/>
  <c r="B45" i="87"/>
  <c r="F45" i="87"/>
  <c r="J123" i="84"/>
  <c r="B44" i="13"/>
  <c r="I71" i="35"/>
  <c r="D54" i="18"/>
  <c r="E54" i="18" s="1"/>
  <c r="B45" i="26"/>
  <c r="F45" i="26"/>
  <c r="G45" i="26" s="1"/>
  <c r="B48" i="62"/>
  <c r="F48" i="62"/>
  <c r="H48" i="62" s="1"/>
  <c r="B46" i="33"/>
  <c r="F46" i="33"/>
  <c r="G46" i="33" s="1"/>
  <c r="E44" i="13"/>
  <c r="F44" i="13" s="1"/>
  <c r="H44" i="13" s="1"/>
  <c r="J132" i="32"/>
  <c r="D49" i="59"/>
  <c r="E49" i="59" s="1"/>
  <c r="H53" i="18"/>
  <c r="I53" i="18" s="1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J129" i="57"/>
  <c r="J133" i="71"/>
  <c r="G130" i="57"/>
  <c r="D131" i="57"/>
  <c r="E131" i="57"/>
  <c r="J132" i="17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55" i="35" s="1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F124" i="13"/>
  <c r="B124" i="13"/>
  <c r="H132" i="21"/>
  <c r="I132" i="21"/>
  <c r="J123" i="25" l="1"/>
  <c r="D55" i="97"/>
  <c r="G54" i="97"/>
  <c r="H54" i="97"/>
  <c r="I54" i="97" s="1"/>
  <c r="B44" i="98"/>
  <c r="F44" i="98"/>
  <c r="G44" i="98" s="1"/>
  <c r="F49" i="99"/>
  <c r="B49" i="99"/>
  <c r="G124" i="25"/>
  <c r="D125" i="25"/>
  <c r="B125" i="25" s="1"/>
  <c r="D125" i="99"/>
  <c r="G124" i="99"/>
  <c r="E125" i="99"/>
  <c r="J123" i="99"/>
  <c r="H124" i="98"/>
  <c r="I124" i="98"/>
  <c r="F125" i="97"/>
  <c r="B125" i="97"/>
  <c r="D126" i="26"/>
  <c r="B126" i="26" s="1"/>
  <c r="G125" i="26"/>
  <c r="B125" i="98"/>
  <c r="F125" i="98"/>
  <c r="I124" i="97"/>
  <c r="H124" i="97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 s="1"/>
  <c r="G53" i="3"/>
  <c r="I53" i="3" s="1"/>
  <c r="G50" i="72"/>
  <c r="I50" i="72" s="1"/>
  <c r="D46" i="25"/>
  <c r="H45" i="25"/>
  <c r="G45" i="25"/>
  <c r="F47" i="80"/>
  <c r="G47" i="80" s="1"/>
  <c r="B47" i="80"/>
  <c r="H47" i="75"/>
  <c r="I47" i="75" s="1"/>
  <c r="H46" i="86"/>
  <c r="D47" i="86"/>
  <c r="E47" i="86" s="1"/>
  <c r="G46" i="86"/>
  <c r="F44" i="93"/>
  <c r="B44" i="93"/>
  <c r="G47" i="82"/>
  <c r="B46" i="91"/>
  <c r="F46" i="91"/>
  <c r="H46" i="91" s="1"/>
  <c r="G49" i="56"/>
  <c r="I49" i="56" s="1"/>
  <c r="G51" i="55"/>
  <c r="I51" i="55" s="1"/>
  <c r="D52" i="55"/>
  <c r="E52" i="55" s="1"/>
  <c r="F49" i="66"/>
  <c r="B49" i="66"/>
  <c r="G51" i="58"/>
  <c r="H51" i="58"/>
  <c r="D52" i="58"/>
  <c r="E52" i="58"/>
  <c r="I52" i="17"/>
  <c r="H52" i="42"/>
  <c r="I52" i="42" s="1"/>
  <c r="D53" i="42"/>
  <c r="E53" i="42" s="1"/>
  <c r="F55" i="23"/>
  <c r="B55" i="23"/>
  <c r="B47" i="90"/>
  <c r="F47" i="90"/>
  <c r="G47" i="90" s="1"/>
  <c r="F50" i="53"/>
  <c r="B50" i="53"/>
  <c r="D48" i="75"/>
  <c r="E48" i="75" s="1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 s="1"/>
  <c r="D53" i="39"/>
  <c r="E53" i="39" s="1"/>
  <c r="B49" i="61"/>
  <c r="F49" i="61"/>
  <c r="H54" i="30"/>
  <c r="I54" i="30" s="1"/>
  <c r="B52" i="44"/>
  <c r="F52" i="44"/>
  <c r="G52" i="44" s="1"/>
  <c r="H44" i="95"/>
  <c r="I44" i="95" s="1"/>
  <c r="D45" i="95"/>
  <c r="E45" i="95" s="1"/>
  <c r="B55" i="27"/>
  <c r="F55" i="27"/>
  <c r="G52" i="39"/>
  <c r="F47" i="76"/>
  <c r="H47" i="76" s="1"/>
  <c r="B47" i="76"/>
  <c r="F44" i="96"/>
  <c r="G44" i="96" s="1"/>
  <c r="B44" i="96"/>
  <c r="H52" i="39"/>
  <c r="D51" i="72"/>
  <c r="E51" i="72" s="1"/>
  <c r="I48" i="61"/>
  <c r="I52" i="41"/>
  <c r="B47" i="79"/>
  <c r="F47" i="79"/>
  <c r="F52" i="73"/>
  <c r="G52" i="73" s="1"/>
  <c r="B52" i="73"/>
  <c r="D57" i="28"/>
  <c r="E57" i="28"/>
  <c r="G53" i="19"/>
  <c r="I53" i="19" s="1"/>
  <c r="D54" i="19"/>
  <c r="E54" i="19" s="1"/>
  <c r="F50" i="57"/>
  <c r="H50" i="57" s="1"/>
  <c r="B50" i="57"/>
  <c r="B49" i="60"/>
  <c r="F49" i="60"/>
  <c r="H49" i="60" s="1"/>
  <c r="D50" i="64"/>
  <c r="E50" i="64" s="1"/>
  <c r="H55" i="31"/>
  <c r="I55" i="31" s="1"/>
  <c r="D56" i="31"/>
  <c r="E56" i="31" s="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 s="1"/>
  <c r="B45" i="89"/>
  <c r="F45" i="89"/>
  <c r="D54" i="3"/>
  <c r="E54" i="3" s="1"/>
  <c r="B53" i="43"/>
  <c r="F53" i="43"/>
  <c r="H53" i="43" s="1"/>
  <c r="F54" i="32"/>
  <c r="B54" i="32"/>
  <c r="I48" i="60"/>
  <c r="D50" i="56"/>
  <c r="E50" i="56" s="1"/>
  <c r="D47" i="88"/>
  <c r="E47" i="88"/>
  <c r="D52" i="45"/>
  <c r="E52" i="45" s="1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D55" i="30"/>
  <c r="E55" i="30" s="1"/>
  <c r="D56" i="69"/>
  <c r="E56" i="69" s="1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 s="1"/>
  <c r="G54" i="34"/>
  <c r="I54" i="34" s="1"/>
  <c r="B45" i="92"/>
  <c r="F45" i="92"/>
  <c r="H45" i="92" s="1"/>
  <c r="J132" i="22"/>
  <c r="J131" i="41"/>
  <c r="J130" i="45"/>
  <c r="J126" i="77"/>
  <c r="E46" i="87"/>
  <c r="D46" i="87"/>
  <c r="D53" i="20"/>
  <c r="E53" i="20" s="1"/>
  <c r="D49" i="62"/>
  <c r="E49" i="62" s="1"/>
  <c r="D46" i="26"/>
  <c r="E46" i="26" s="1"/>
  <c r="B54" i="18"/>
  <c r="F54" i="18"/>
  <c r="H54" i="18" s="1"/>
  <c r="D45" i="13"/>
  <c r="E45" i="13" s="1"/>
  <c r="B49" i="59"/>
  <c r="F49" i="59"/>
  <c r="H49" i="59" s="1"/>
  <c r="G48" i="62"/>
  <c r="I48" i="62" s="1"/>
  <c r="H45" i="26"/>
  <c r="I45" i="26" s="1"/>
  <c r="G45" i="87"/>
  <c r="D47" i="33"/>
  <c r="E47" i="33" s="1"/>
  <c r="G44" i="13"/>
  <c r="I44" i="13" s="1"/>
  <c r="H45" i="87"/>
  <c r="G52" i="20"/>
  <c r="I52" i="20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H134" i="71"/>
  <c r="I134" i="71"/>
  <c r="F135" i="71"/>
  <c r="B135" i="71"/>
  <c r="J124" i="93"/>
  <c r="J133" i="24"/>
  <c r="J123" i="13"/>
  <c r="F131" i="57"/>
  <c r="B131" i="57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E125" i="25" l="1"/>
  <c r="F125" i="25" s="1"/>
  <c r="H44" i="98"/>
  <c r="I44" i="98" s="1"/>
  <c r="D50" i="99"/>
  <c r="E50" i="99" s="1"/>
  <c r="H49" i="99"/>
  <c r="G49" i="99"/>
  <c r="D45" i="98"/>
  <c r="E45" i="98" s="1"/>
  <c r="E55" i="97"/>
  <c r="F55" i="97" s="1"/>
  <c r="B55" i="97"/>
  <c r="I45" i="25"/>
  <c r="I124" i="25"/>
  <c r="H124" i="25"/>
  <c r="H124" i="99"/>
  <c r="I124" i="99"/>
  <c r="B125" i="99"/>
  <c r="F125" i="99"/>
  <c r="G46" i="91"/>
  <c r="I46" i="91" s="1"/>
  <c r="H45" i="94"/>
  <c r="E126" i="26"/>
  <c r="F126" i="26" s="1"/>
  <c r="G54" i="24"/>
  <c r="I54" i="24" s="1"/>
  <c r="J124" i="98"/>
  <c r="G125" i="97"/>
  <c r="D126" i="97"/>
  <c r="E126" i="97"/>
  <c r="J124" i="97"/>
  <c r="H125" i="26"/>
  <c r="I125" i="26"/>
  <c r="D126" i="98"/>
  <c r="G125" i="98"/>
  <c r="E126" i="98"/>
  <c r="H46" i="84"/>
  <c r="I46" i="84" s="1"/>
  <c r="I45" i="94"/>
  <c r="I46" i="86"/>
  <c r="G55" i="70"/>
  <c r="I55" i="70" s="1"/>
  <c r="H49" i="67"/>
  <c r="I49" i="67" s="1"/>
  <c r="D50" i="67"/>
  <c r="E50" i="67" s="1"/>
  <c r="G50" i="46"/>
  <c r="I50" i="46" s="1"/>
  <c r="D51" i="46"/>
  <c r="E51" i="46" s="1"/>
  <c r="D55" i="24"/>
  <c r="E55" i="24" s="1"/>
  <c r="I47" i="82"/>
  <c r="G47" i="76"/>
  <c r="I47" i="76" s="1"/>
  <c r="D45" i="93"/>
  <c r="E45" i="93" s="1"/>
  <c r="B47" i="86"/>
  <c r="F47" i="86"/>
  <c r="G44" i="93"/>
  <c r="B46" i="25"/>
  <c r="E46" i="25"/>
  <c r="F46" i="25" s="1"/>
  <c r="D48" i="80"/>
  <c r="E48" i="80" s="1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 s="1"/>
  <c r="H49" i="66"/>
  <c r="D50" i="66"/>
  <c r="E50" i="66"/>
  <c r="G53" i="43"/>
  <c r="I53" i="43" s="1"/>
  <c r="G49" i="60"/>
  <c r="I49" i="60" s="1"/>
  <c r="H55" i="23"/>
  <c r="G55" i="23"/>
  <c r="D56" i="23"/>
  <c r="E56" i="23" s="1"/>
  <c r="I52" i="39"/>
  <c r="F49" i="65"/>
  <c r="G49" i="65" s="1"/>
  <c r="B49" i="65"/>
  <c r="H50" i="53"/>
  <c r="H47" i="90"/>
  <c r="I47" i="90" s="1"/>
  <c r="D48" i="90"/>
  <c r="E48" i="90" s="1"/>
  <c r="G49" i="66"/>
  <c r="B52" i="55"/>
  <c r="F52" i="55"/>
  <c r="H52" i="55" s="1"/>
  <c r="E47" i="91"/>
  <c r="D47" i="91"/>
  <c r="G50" i="57"/>
  <c r="I50" i="57" s="1"/>
  <c r="G53" i="22"/>
  <c r="I53" i="22" s="1"/>
  <c r="D47" i="84"/>
  <c r="E47" i="84" s="1"/>
  <c r="B53" i="42"/>
  <c r="F53" i="42"/>
  <c r="H53" i="42" s="1"/>
  <c r="B52" i="58"/>
  <c r="F52" i="58"/>
  <c r="B45" i="95"/>
  <c r="F45" i="95"/>
  <c r="G45" i="95" s="1"/>
  <c r="H52" i="44"/>
  <c r="I52" i="44" s="1"/>
  <c r="D53" i="44"/>
  <c r="E53" i="44" s="1"/>
  <c r="G47" i="77"/>
  <c r="I47" i="77" s="1"/>
  <c r="B51" i="72"/>
  <c r="F51" i="72"/>
  <c r="H51" i="72" s="1"/>
  <c r="D48" i="76"/>
  <c r="E48" i="76" s="1"/>
  <c r="G46" i="81"/>
  <c r="I46" i="81" s="1"/>
  <c r="D47" i="81"/>
  <c r="E47" i="81" s="1"/>
  <c r="D54" i="22"/>
  <c r="E54" i="22" s="1"/>
  <c r="H55" i="27"/>
  <c r="D56" i="27"/>
  <c r="E56" i="27" s="1"/>
  <c r="G55" i="27"/>
  <c r="G49" i="61"/>
  <c r="D50" i="61"/>
  <c r="E50" i="61" s="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D53" i="74"/>
  <c r="E53" i="74" s="1"/>
  <c r="D48" i="78"/>
  <c r="E48" i="78"/>
  <c r="D54" i="17"/>
  <c r="E54" i="17" s="1"/>
  <c r="B52" i="45"/>
  <c r="F52" i="45"/>
  <c r="H52" i="45" s="1"/>
  <c r="F50" i="56"/>
  <c r="H50" i="56" s="1"/>
  <c r="B50" i="56"/>
  <c r="G45" i="89"/>
  <c r="D46" i="89"/>
  <c r="E46" i="89" s="1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D55" i="32"/>
  <c r="E55" i="32" s="1"/>
  <c r="D56" i="29"/>
  <c r="E56" i="29" s="1"/>
  <c r="D51" i="54"/>
  <c r="E51" i="54"/>
  <c r="I56" i="28"/>
  <c r="D50" i="63"/>
  <c r="E50" i="63" s="1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D54" i="41"/>
  <c r="E54" i="41" s="1"/>
  <c r="D56" i="70"/>
  <c r="E56" i="70" s="1"/>
  <c r="F47" i="88"/>
  <c r="H47" i="88" s="1"/>
  <c r="B47" i="88"/>
  <c r="D54" i="43"/>
  <c r="E54" i="43" s="1"/>
  <c r="H45" i="89"/>
  <c r="G50" i="54"/>
  <c r="G49" i="63"/>
  <c r="D51" i="57"/>
  <c r="E51" i="57"/>
  <c r="H52" i="73"/>
  <c r="I52" i="73" s="1"/>
  <c r="D53" i="73"/>
  <c r="E53" i="73" s="1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D50" i="59"/>
  <c r="E50" i="59" s="1"/>
  <c r="D55" i="18"/>
  <c r="E55" i="18" s="1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J124" i="90"/>
  <c r="J130" i="74"/>
  <c r="J127" i="66"/>
  <c r="B45" i="13"/>
  <c r="F45" i="13"/>
  <c r="H45" i="13" s="1"/>
  <c r="F46" i="87"/>
  <c r="G46" i="87" s="1"/>
  <c r="B46" i="87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J127" i="67"/>
  <c r="J132" i="3"/>
  <c r="D136" i="71"/>
  <c r="G135" i="71"/>
  <c r="E136" i="71"/>
  <c r="J125" i="82"/>
  <c r="J125" i="95"/>
  <c r="J135" i="28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D126" i="25" l="1"/>
  <c r="G125" i="25"/>
  <c r="J124" i="99"/>
  <c r="I49" i="99"/>
  <c r="D56" i="97"/>
  <c r="G55" i="97"/>
  <c r="H55" i="97"/>
  <c r="B45" i="98"/>
  <c r="F45" i="98"/>
  <c r="G45" i="98" s="1"/>
  <c r="F50" i="99"/>
  <c r="B50" i="99"/>
  <c r="J124" i="25"/>
  <c r="I49" i="61"/>
  <c r="D126" i="99"/>
  <c r="E126" i="99"/>
  <c r="G125" i="99"/>
  <c r="I49" i="66"/>
  <c r="J125" i="26"/>
  <c r="G126" i="26"/>
  <c r="D127" i="26"/>
  <c r="G49" i="68"/>
  <c r="I49" i="68" s="1"/>
  <c r="G50" i="56"/>
  <c r="I50" i="56" s="1"/>
  <c r="I50" i="54"/>
  <c r="I54" i="32"/>
  <c r="I55" i="23"/>
  <c r="H125" i="98"/>
  <c r="I125" i="98"/>
  <c r="F126" i="98"/>
  <c r="B126" i="98"/>
  <c r="B126" i="97"/>
  <c r="F126" i="97"/>
  <c r="H125" i="97"/>
  <c r="I125" i="97"/>
  <c r="H45" i="95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D47" i="25"/>
  <c r="G46" i="25"/>
  <c r="H46" i="25"/>
  <c r="F46" i="94"/>
  <c r="H46" i="94" s="1"/>
  <c r="B46" i="94"/>
  <c r="H48" i="82"/>
  <c r="D49" i="82"/>
  <c r="E49" i="82" s="1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/>
  <c r="G52" i="55"/>
  <c r="I52" i="55" s="1"/>
  <c r="D53" i="55"/>
  <c r="E53" i="55" s="1"/>
  <c r="F47" i="91"/>
  <c r="G47" i="91" s="1"/>
  <c r="B47" i="91"/>
  <c r="H49" i="65"/>
  <c r="I49" i="65" s="1"/>
  <c r="D50" i="65"/>
  <c r="E50" i="65" s="1"/>
  <c r="I47" i="79"/>
  <c r="F47" i="84"/>
  <c r="B47" i="84"/>
  <c r="B51" i="53"/>
  <c r="F51" i="53"/>
  <c r="H51" i="53" s="1"/>
  <c r="G52" i="58"/>
  <c r="D53" i="58"/>
  <c r="E53" i="58" s="1"/>
  <c r="H52" i="58"/>
  <c r="D54" i="42"/>
  <c r="E54" i="42" s="1"/>
  <c r="F48" i="90"/>
  <c r="H48" i="90" s="1"/>
  <c r="B48" i="90"/>
  <c r="B56" i="23"/>
  <c r="F56" i="23"/>
  <c r="B50" i="66"/>
  <c r="F50" i="66"/>
  <c r="H50" i="66" s="1"/>
  <c r="D49" i="75"/>
  <c r="E49" i="75" s="1"/>
  <c r="B54" i="22"/>
  <c r="F54" i="22"/>
  <c r="G54" i="22" s="1"/>
  <c r="I53" i="17"/>
  <c r="G53" i="39"/>
  <c r="I53" i="39" s="1"/>
  <c r="D54" i="39"/>
  <c r="E54" i="39" s="1"/>
  <c r="F45" i="96"/>
  <c r="B45" i="96"/>
  <c r="B56" i="27"/>
  <c r="F56" i="27"/>
  <c r="F47" i="81"/>
  <c r="H47" i="81" s="1"/>
  <c r="B47" i="81"/>
  <c r="G51" i="72"/>
  <c r="I51" i="72" s="1"/>
  <c r="D52" i="72"/>
  <c r="E52" i="72" s="1"/>
  <c r="F53" i="44"/>
  <c r="G53" i="44" s="1"/>
  <c r="B53" i="44"/>
  <c r="I45" i="95"/>
  <c r="F50" i="61"/>
  <c r="H50" i="61" s="1"/>
  <c r="B50" i="61"/>
  <c r="G54" i="19"/>
  <c r="I54" i="19" s="1"/>
  <c r="G55" i="71"/>
  <c r="I55" i="71" s="1"/>
  <c r="H47" i="85"/>
  <c r="I47" i="85" s="1"/>
  <c r="D48" i="85"/>
  <c r="E48" i="85" s="1"/>
  <c r="D46" i="95"/>
  <c r="E46" i="95" s="1"/>
  <c r="B48" i="76"/>
  <c r="F48" i="76"/>
  <c r="H48" i="76" s="1"/>
  <c r="I49" i="63"/>
  <c r="G53" i="20"/>
  <c r="I53" i="20" s="1"/>
  <c r="H46" i="26"/>
  <c r="B46" i="92"/>
  <c r="F46" i="92"/>
  <c r="H46" i="92" s="1"/>
  <c r="G47" i="88"/>
  <c r="I47" i="88" s="1"/>
  <c r="F54" i="41"/>
  <c r="B54" i="41"/>
  <c r="G46" i="83"/>
  <c r="I46" i="83" s="1"/>
  <c r="D47" i="83"/>
  <c r="E47" i="83" s="1"/>
  <c r="D51" i="64"/>
  <c r="E51" i="64" s="1"/>
  <c r="F56" i="29"/>
  <c r="H56" i="29" s="1"/>
  <c r="B56" i="29"/>
  <c r="D51" i="56"/>
  <c r="E51" i="56" s="1"/>
  <c r="D55" i="19"/>
  <c r="E55" i="19" s="1"/>
  <c r="H56" i="31"/>
  <c r="I56" i="31" s="1"/>
  <c r="D57" i="31"/>
  <c r="E57" i="31" s="1"/>
  <c r="F55" i="32"/>
  <c r="G55" i="32" s="1"/>
  <c r="B55" i="32"/>
  <c r="D56" i="71"/>
  <c r="E56" i="71" s="1"/>
  <c r="B46" i="89"/>
  <c r="F46" i="89"/>
  <c r="H46" i="89" s="1"/>
  <c r="F48" i="78"/>
  <c r="B48" i="78"/>
  <c r="E56" i="30"/>
  <c r="D56" i="30"/>
  <c r="H57" i="28"/>
  <c r="I57" i="28" s="1"/>
  <c r="D58" i="28"/>
  <c r="E58" i="28" s="1"/>
  <c r="H54" i="3"/>
  <c r="I54" i="3" s="1"/>
  <c r="D55" i="3"/>
  <c r="E55" i="3" s="1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 s="1"/>
  <c r="F48" i="79"/>
  <c r="B48" i="79"/>
  <c r="G52" i="45"/>
  <c r="I52" i="45" s="1"/>
  <c r="D53" i="45"/>
  <c r="E53" i="45" s="1"/>
  <c r="C63" i="17"/>
  <c r="F54" i="17"/>
  <c r="G54" i="17" s="1"/>
  <c r="B54" i="17"/>
  <c r="B53" i="74"/>
  <c r="F53" i="74"/>
  <c r="G53" i="74" s="1"/>
  <c r="H55" i="34"/>
  <c r="I55" i="34" s="1"/>
  <c r="D56" i="34"/>
  <c r="E56" i="34" s="1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 s="1"/>
  <c r="D50" i="68"/>
  <c r="E50" i="68" s="1"/>
  <c r="B50" i="63"/>
  <c r="F50" i="63"/>
  <c r="H50" i="63" s="1"/>
  <c r="G56" i="69"/>
  <c r="I56" i="69" s="1"/>
  <c r="J130" i="55"/>
  <c r="J125" i="89"/>
  <c r="J132" i="41"/>
  <c r="J131" i="56"/>
  <c r="J126" i="81"/>
  <c r="J132" i="73"/>
  <c r="H46" i="87"/>
  <c r="I46" i="87" s="1"/>
  <c r="D46" i="13"/>
  <c r="E46" i="13" s="1"/>
  <c r="I46" i="26"/>
  <c r="D48" i="33"/>
  <c r="J133" i="21"/>
  <c r="G45" i="13"/>
  <c r="I45" i="13" s="1"/>
  <c r="D54" i="20"/>
  <c r="E54" i="20"/>
  <c r="D47" i="26"/>
  <c r="E47" i="26" s="1"/>
  <c r="D47" i="87"/>
  <c r="E47" i="87" s="1"/>
  <c r="B50" i="59"/>
  <c r="F50" i="59"/>
  <c r="G50" i="59" s="1"/>
  <c r="H47" i="33"/>
  <c r="J127" i="77"/>
  <c r="D50" i="62"/>
  <c r="E50" i="62" s="1"/>
  <c r="B55" i="18"/>
  <c r="F55" i="18"/>
  <c r="H55" i="18" s="1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I135" i="23"/>
  <c r="H135" i="23"/>
  <c r="F131" i="59"/>
  <c r="B131" i="59"/>
  <c r="B135" i="18"/>
  <c r="F135" i="18"/>
  <c r="B136" i="23"/>
  <c r="F136" i="23"/>
  <c r="H130" i="59"/>
  <c r="I130" i="59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I55" i="97" l="1"/>
  <c r="H45" i="98"/>
  <c r="I45" i="98" s="1"/>
  <c r="H125" i="25"/>
  <c r="I125" i="25"/>
  <c r="E126" i="25"/>
  <c r="F126" i="25" s="1"/>
  <c r="B126" i="25"/>
  <c r="D51" i="99"/>
  <c r="E51" i="99"/>
  <c r="H50" i="99"/>
  <c r="G50" i="99"/>
  <c r="D46" i="98"/>
  <c r="E46" i="98" s="1"/>
  <c r="E56" i="97"/>
  <c r="F56" i="97" s="1"/>
  <c r="D57" i="97" s="1"/>
  <c r="B56" i="97"/>
  <c r="I125" i="99"/>
  <c r="H125" i="99"/>
  <c r="B126" i="99"/>
  <c r="F126" i="99"/>
  <c r="I47" i="86"/>
  <c r="B127" i="26"/>
  <c r="E127" i="26"/>
  <c r="F127" i="26" s="1"/>
  <c r="J125" i="98"/>
  <c r="I126" i="26"/>
  <c r="H126" i="26"/>
  <c r="J125" i="97"/>
  <c r="H51" i="46"/>
  <c r="I51" i="46" s="1"/>
  <c r="D127" i="98"/>
  <c r="G126" i="98"/>
  <c r="E127" i="98"/>
  <c r="G126" i="97"/>
  <c r="D127" i="97"/>
  <c r="E127" i="97"/>
  <c r="G45" i="93"/>
  <c r="I45" i="93" s="1"/>
  <c r="H50" i="67"/>
  <c r="I50" i="67" s="1"/>
  <c r="D51" i="67"/>
  <c r="E51" i="67" s="1"/>
  <c r="D52" i="46"/>
  <c r="E52" i="46" s="1"/>
  <c r="G55" i="24"/>
  <c r="I55" i="24" s="1"/>
  <c r="D56" i="24"/>
  <c r="E56" i="24" s="1"/>
  <c r="I48" i="82"/>
  <c r="B48" i="86"/>
  <c r="F48" i="86"/>
  <c r="G48" i="80"/>
  <c r="D49" i="80"/>
  <c r="E49" i="80"/>
  <c r="D46" i="93"/>
  <c r="E46" i="93" s="1"/>
  <c r="E47" i="25"/>
  <c r="F47" i="25" s="1"/>
  <c r="B47" i="25"/>
  <c r="F49" i="82"/>
  <c r="B49" i="82"/>
  <c r="G46" i="94"/>
  <c r="I46" i="94" s="1"/>
  <c r="D47" i="94"/>
  <c r="E47" i="94" s="1"/>
  <c r="H48" i="80"/>
  <c r="I46" i="25"/>
  <c r="G56" i="29"/>
  <c r="I56" i="29" s="1"/>
  <c r="G48" i="76"/>
  <c r="I48" i="76" s="1"/>
  <c r="G56" i="23"/>
  <c r="H56" i="23"/>
  <c r="D57" i="23"/>
  <c r="E57" i="23" s="1"/>
  <c r="B54" i="42"/>
  <c r="F54" i="42"/>
  <c r="H54" i="42" s="1"/>
  <c r="F53" i="58"/>
  <c r="B53" i="58"/>
  <c r="B50" i="65"/>
  <c r="F50" i="65"/>
  <c r="G47" i="84"/>
  <c r="D48" i="84"/>
  <c r="E48" i="84" s="1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 s="1"/>
  <c r="H47" i="84"/>
  <c r="H47" i="91"/>
  <c r="I47" i="91" s="1"/>
  <c r="D48" i="91"/>
  <c r="E48" i="91" s="1"/>
  <c r="F48" i="85"/>
  <c r="G48" i="85" s="1"/>
  <c r="B48" i="85"/>
  <c r="G56" i="27"/>
  <c r="D57" i="27"/>
  <c r="E57" i="27" s="1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 s="1"/>
  <c r="F46" i="95"/>
  <c r="H46" i="95" s="1"/>
  <c r="B46" i="95"/>
  <c r="H56" i="27"/>
  <c r="H54" i="22"/>
  <c r="I54" i="22" s="1"/>
  <c r="D55" i="22"/>
  <c r="E55" i="22" s="1"/>
  <c r="H54" i="17"/>
  <c r="I54" i="17" s="1"/>
  <c r="H51" i="57"/>
  <c r="I51" i="57" s="1"/>
  <c r="G50" i="61"/>
  <c r="I50" i="61" s="1"/>
  <c r="D51" i="61"/>
  <c r="E51" i="61" s="1"/>
  <c r="H53" i="44"/>
  <c r="I53" i="44" s="1"/>
  <c r="D54" i="44"/>
  <c r="E54" i="44" s="1"/>
  <c r="D48" i="81"/>
  <c r="E48" i="81" s="1"/>
  <c r="G45" i="96"/>
  <c r="B54" i="39"/>
  <c r="F54" i="39"/>
  <c r="H54" i="39" s="1"/>
  <c r="D55" i="43"/>
  <c r="E55" i="43" s="1"/>
  <c r="D57" i="70"/>
  <c r="E57" i="70" s="1"/>
  <c r="D49" i="79"/>
  <c r="E49" i="79" s="1"/>
  <c r="F56" i="30"/>
  <c r="B56" i="30"/>
  <c r="E49" i="78"/>
  <c r="D49" i="78"/>
  <c r="F57" i="31"/>
  <c r="B57" i="31"/>
  <c r="E55" i="41"/>
  <c r="D55" i="41"/>
  <c r="G55" i="18"/>
  <c r="I55" i="18" s="1"/>
  <c r="H53" i="74"/>
  <c r="I53" i="74" s="1"/>
  <c r="H48" i="79"/>
  <c r="B57" i="69"/>
  <c r="F57" i="69"/>
  <c r="D52" i="54"/>
  <c r="E52" i="54" s="1"/>
  <c r="G53" i="73"/>
  <c r="I53" i="73" s="1"/>
  <c r="D54" i="73"/>
  <c r="E54" i="73" s="1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D51" i="63"/>
  <c r="E51" i="63" s="1"/>
  <c r="F50" i="68"/>
  <c r="H50" i="68" s="1"/>
  <c r="B50" i="68"/>
  <c r="F48" i="88"/>
  <c r="G48" i="88" s="1"/>
  <c r="B48" i="88"/>
  <c r="G54" i="43"/>
  <c r="G56" i="70"/>
  <c r="D51" i="60"/>
  <c r="E51" i="60" s="1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 s="1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D55" i="17"/>
  <c r="E55" i="17" s="1"/>
  <c r="B53" i="45"/>
  <c r="F53" i="45"/>
  <c r="H53" i="45" s="1"/>
  <c r="G48" i="79"/>
  <c r="D52" i="57"/>
  <c r="E52" i="57" s="1"/>
  <c r="F55" i="3"/>
  <c r="H55" i="3" s="1"/>
  <c r="B55" i="3"/>
  <c r="G46" i="89"/>
  <c r="I46" i="89" s="1"/>
  <c r="F51" i="56"/>
  <c r="G51" i="56" s="1"/>
  <c r="B51" i="56"/>
  <c r="D57" i="29"/>
  <c r="E57" i="29" s="1"/>
  <c r="B47" i="83"/>
  <c r="F47" i="83"/>
  <c r="G46" i="92"/>
  <c r="I46" i="92" s="1"/>
  <c r="D47" i="92"/>
  <c r="E47" i="92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D56" i="18"/>
  <c r="E56" i="18" s="1"/>
  <c r="D51" i="59"/>
  <c r="E51" i="59" s="1"/>
  <c r="B47" i="26"/>
  <c r="F47" i="26"/>
  <c r="G47" i="26" s="1"/>
  <c r="B54" i="20"/>
  <c r="F54" i="20"/>
  <c r="H54" i="20" s="1"/>
  <c r="B48" i="33"/>
  <c r="J130" i="59"/>
  <c r="J134" i="18"/>
  <c r="J132" i="39"/>
  <c r="J126" i="85"/>
  <c r="J131" i="74"/>
  <c r="J129" i="60"/>
  <c r="J130" i="58"/>
  <c r="J128" i="66"/>
  <c r="B50" i="62"/>
  <c r="F50" i="62"/>
  <c r="H50" i="62" s="1"/>
  <c r="I47" i="33"/>
  <c r="I50" i="59"/>
  <c r="F46" i="13"/>
  <c r="G46" i="13" s="1"/>
  <c r="B46" i="13"/>
  <c r="B47" i="87"/>
  <c r="F47" i="87"/>
  <c r="G47" i="87" s="1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6" i="13"/>
  <c r="F126" i="13"/>
  <c r="F128" i="83"/>
  <c r="B128" i="83"/>
  <c r="J125" i="25" l="1"/>
  <c r="G126" i="25"/>
  <c r="D127" i="25"/>
  <c r="I48" i="78"/>
  <c r="H46" i="13"/>
  <c r="I46" i="13" s="1"/>
  <c r="G56" i="71"/>
  <c r="I56" i="71" s="1"/>
  <c r="E57" i="97"/>
  <c r="F57" i="97" s="1"/>
  <c r="B57" i="97"/>
  <c r="H56" i="97"/>
  <c r="I50" i="99"/>
  <c r="G56" i="97"/>
  <c r="B46" i="98"/>
  <c r="F46" i="98"/>
  <c r="H46" i="98" s="1"/>
  <c r="B51" i="99"/>
  <c r="F51" i="99"/>
  <c r="H51" i="99" s="1"/>
  <c r="J125" i="99"/>
  <c r="D127" i="99"/>
  <c r="G126" i="99"/>
  <c r="E127" i="99"/>
  <c r="J126" i="26"/>
  <c r="G127" i="26"/>
  <c r="D128" i="26"/>
  <c r="B128" i="26" s="1"/>
  <c r="I56" i="27"/>
  <c r="I126" i="97"/>
  <c r="H126" i="97"/>
  <c r="H126" i="98"/>
  <c r="I126" i="98"/>
  <c r="F127" i="97"/>
  <c r="B127" i="97"/>
  <c r="F127" i="98"/>
  <c r="B127" i="98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/>
  <c r="I56" i="23"/>
  <c r="G49" i="82"/>
  <c r="F52" i="53"/>
  <c r="G52" i="53" s="1"/>
  <c r="B52" i="53"/>
  <c r="B51" i="66"/>
  <c r="F51" i="66"/>
  <c r="B48" i="84"/>
  <c r="F48" i="84"/>
  <c r="H48" i="84" s="1"/>
  <c r="D51" i="65"/>
  <c r="E51" i="65" s="1"/>
  <c r="B57" i="23"/>
  <c r="F57" i="23"/>
  <c r="H47" i="26"/>
  <c r="I47" i="26" s="1"/>
  <c r="I54" i="43"/>
  <c r="B49" i="90"/>
  <c r="F49" i="90"/>
  <c r="H49" i="90" s="1"/>
  <c r="G54" i="42"/>
  <c r="I54" i="42" s="1"/>
  <c r="D55" i="42"/>
  <c r="E55" i="42" s="1"/>
  <c r="G54" i="20"/>
  <c r="I54" i="20" s="1"/>
  <c r="D50" i="75"/>
  <c r="E50" i="75" s="1"/>
  <c r="D54" i="55"/>
  <c r="E54" i="55" s="1"/>
  <c r="G50" i="65"/>
  <c r="B48" i="91"/>
  <c r="F48" i="91"/>
  <c r="G48" i="91" s="1"/>
  <c r="G49" i="75"/>
  <c r="I49" i="75" s="1"/>
  <c r="G53" i="55"/>
  <c r="I53" i="55" s="1"/>
  <c r="H50" i="65"/>
  <c r="H53" i="58"/>
  <c r="D54" i="58"/>
  <c r="E54" i="58" s="1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D47" i="95"/>
  <c r="E47" i="95"/>
  <c r="H47" i="87"/>
  <c r="I47" i="87" s="1"/>
  <c r="D55" i="39"/>
  <c r="E55" i="39" s="1"/>
  <c r="F48" i="81"/>
  <c r="G48" i="81" s="1"/>
  <c r="B48" i="81"/>
  <c r="F51" i="61"/>
  <c r="G51" i="61" s="1"/>
  <c r="B51" i="61"/>
  <c r="G46" i="95"/>
  <c r="I46" i="95" s="1"/>
  <c r="H52" i="72"/>
  <c r="I52" i="72" s="1"/>
  <c r="D53" i="72"/>
  <c r="E53" i="72" s="1"/>
  <c r="D49" i="85"/>
  <c r="E49" i="85"/>
  <c r="G58" i="28"/>
  <c r="D59" i="28"/>
  <c r="E59" i="28"/>
  <c r="D58" i="69"/>
  <c r="E58" i="69" s="1"/>
  <c r="D58" i="31"/>
  <c r="E58" i="31" s="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D57" i="71"/>
  <c r="E57" i="71" s="1"/>
  <c r="H57" i="31"/>
  <c r="F49" i="78"/>
  <c r="B49" i="78"/>
  <c r="D57" i="30"/>
  <c r="E57" i="30" s="1"/>
  <c r="F57" i="70"/>
  <c r="G57" i="70" s="1"/>
  <c r="B57" i="70"/>
  <c r="G47" i="83"/>
  <c r="D48" i="83"/>
  <c r="E48" i="83" s="1"/>
  <c r="D52" i="64"/>
  <c r="E52" i="64"/>
  <c r="B52" i="54"/>
  <c r="F52" i="54"/>
  <c r="H52" i="54" s="1"/>
  <c r="F49" i="79"/>
  <c r="B49" i="79"/>
  <c r="H51" i="56"/>
  <c r="I51" i="56" s="1"/>
  <c r="D52" i="56"/>
  <c r="E52" i="56" s="1"/>
  <c r="D56" i="3"/>
  <c r="E56" i="3" s="1"/>
  <c r="B55" i="21"/>
  <c r="F55" i="21"/>
  <c r="H55" i="21" s="1"/>
  <c r="F56" i="32"/>
  <c r="H56" i="32" s="1"/>
  <c r="B56" i="32"/>
  <c r="D57" i="34"/>
  <c r="E57" i="34" s="1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 s="1"/>
  <c r="F54" i="74"/>
  <c r="G54" i="74" s="1"/>
  <c r="B54" i="74"/>
  <c r="I54" i="41"/>
  <c r="D56" i="19"/>
  <c r="E56" i="19" s="1"/>
  <c r="H56" i="34"/>
  <c r="I56" i="34" s="1"/>
  <c r="D49" i="88"/>
  <c r="E49" i="88" s="1"/>
  <c r="G50" i="68"/>
  <c r="I50" i="68" s="1"/>
  <c r="D51" i="68"/>
  <c r="E51" i="68" s="1"/>
  <c r="H58" i="28"/>
  <c r="G57" i="69"/>
  <c r="B55" i="41"/>
  <c r="F55" i="41"/>
  <c r="G57" i="31"/>
  <c r="G56" i="30"/>
  <c r="J131" i="55"/>
  <c r="J132" i="45"/>
  <c r="J126" i="89"/>
  <c r="J131" i="54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47" i="13"/>
  <c r="E47" i="13" s="1"/>
  <c r="D51" i="62"/>
  <c r="E51" i="62" s="1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G51" i="99" l="1"/>
  <c r="G46" i="98"/>
  <c r="I46" i="98" s="1"/>
  <c r="I51" i="99"/>
  <c r="E127" i="25"/>
  <c r="F127" i="25" s="1"/>
  <c r="B127" i="25"/>
  <c r="I47" i="83"/>
  <c r="H126" i="25"/>
  <c r="I126" i="25"/>
  <c r="D58" i="97"/>
  <c r="B58" i="97" s="1"/>
  <c r="G57" i="97"/>
  <c r="E58" i="97"/>
  <c r="D52" i="99"/>
  <c r="E52" i="99"/>
  <c r="D47" i="98"/>
  <c r="E47" i="98"/>
  <c r="I56" i="97"/>
  <c r="H57" i="97"/>
  <c r="H126" i="99"/>
  <c r="I126" i="99"/>
  <c r="B127" i="99"/>
  <c r="F127" i="99"/>
  <c r="I50" i="65"/>
  <c r="I56" i="30"/>
  <c r="I58" i="28"/>
  <c r="E128" i="26"/>
  <c r="F128" i="26" s="1"/>
  <c r="G128" i="26" s="1"/>
  <c r="I128" i="26" s="1"/>
  <c r="H127" i="26"/>
  <c r="I127" i="26"/>
  <c r="J126" i="98"/>
  <c r="H56" i="24"/>
  <c r="I56" i="24" s="1"/>
  <c r="G55" i="21"/>
  <c r="I55" i="21" s="1"/>
  <c r="G127" i="98"/>
  <c r="D128" i="98"/>
  <c r="E128" i="98"/>
  <c r="G127" i="97"/>
  <c r="D128" i="97"/>
  <c r="E128" i="97"/>
  <c r="J126" i="97"/>
  <c r="G49" i="76"/>
  <c r="I49" i="76" s="1"/>
  <c r="G51" i="67"/>
  <c r="I51" i="67" s="1"/>
  <c r="D52" i="67"/>
  <c r="E52" i="67" s="1"/>
  <c r="H52" i="46"/>
  <c r="I52" i="46" s="1"/>
  <c r="D53" i="46"/>
  <c r="E53" i="46" s="1"/>
  <c r="G57" i="29"/>
  <c r="I57" i="29" s="1"/>
  <c r="D57" i="24"/>
  <c r="E57" i="24" s="1"/>
  <c r="G51" i="59"/>
  <c r="I51" i="59" s="1"/>
  <c r="H47" i="92"/>
  <c r="I47" i="92" s="1"/>
  <c r="G48" i="84"/>
  <c r="I48" i="84" s="1"/>
  <c r="I48" i="86"/>
  <c r="H46" i="93"/>
  <c r="I46" i="93" s="1"/>
  <c r="D47" i="93"/>
  <c r="E47" i="93" s="1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D48" i="94"/>
  <c r="E48" i="94" s="1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D52" i="66"/>
  <c r="E52" i="66" s="1"/>
  <c r="H51" i="61"/>
  <c r="I51" i="61" s="1"/>
  <c r="F51" i="65"/>
  <c r="G51" i="65" s="1"/>
  <c r="B51" i="65"/>
  <c r="D49" i="84"/>
  <c r="E49" i="84"/>
  <c r="D53" i="53"/>
  <c r="E53" i="53" s="1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D55" i="44"/>
  <c r="E55" i="44" s="1"/>
  <c r="F53" i="72"/>
  <c r="G53" i="72" s="1"/>
  <c r="B53" i="72"/>
  <c r="H49" i="77"/>
  <c r="I49" i="77" s="1"/>
  <c r="D52" i="61"/>
  <c r="E52" i="61" s="1"/>
  <c r="H48" i="81"/>
  <c r="I48" i="81" s="1"/>
  <c r="D49" i="81"/>
  <c r="E49" i="81" s="1"/>
  <c r="F47" i="95"/>
  <c r="B47" i="95"/>
  <c r="G57" i="27"/>
  <c r="E58" i="27"/>
  <c r="H57" i="27"/>
  <c r="D58" i="27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D56" i="22"/>
  <c r="E56" i="22" s="1"/>
  <c r="D56" i="41"/>
  <c r="E56" i="41" s="1"/>
  <c r="D50" i="79"/>
  <c r="E50" i="79" s="1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D50" i="78"/>
  <c r="E50" i="78" s="1"/>
  <c r="G51" i="63"/>
  <c r="I51" i="63" s="1"/>
  <c r="D52" i="63"/>
  <c r="E52" i="63" s="1"/>
  <c r="F58" i="69"/>
  <c r="G58" i="69" s="1"/>
  <c r="B58" i="69"/>
  <c r="F54" i="45"/>
  <c r="G54" i="45" s="1"/>
  <c r="B54" i="45"/>
  <c r="D56" i="43"/>
  <c r="E56" i="43" s="1"/>
  <c r="H54" i="73"/>
  <c r="G54" i="73"/>
  <c r="D55" i="73"/>
  <c r="E55" i="73" s="1"/>
  <c r="D56" i="17"/>
  <c r="E56" i="17" s="1"/>
  <c r="H55" i="41"/>
  <c r="F51" i="68"/>
  <c r="B51" i="68"/>
  <c r="H54" i="74"/>
  <c r="I54" i="74" s="1"/>
  <c r="D55" i="74"/>
  <c r="E55" i="74" s="1"/>
  <c r="D58" i="29"/>
  <c r="E58" i="29" s="1"/>
  <c r="B56" i="3"/>
  <c r="F56" i="3"/>
  <c r="H56" i="3" s="1"/>
  <c r="B52" i="56"/>
  <c r="F52" i="56"/>
  <c r="H52" i="56" s="1"/>
  <c r="H49" i="79"/>
  <c r="G52" i="54"/>
  <c r="I52" i="54" s="1"/>
  <c r="D53" i="54"/>
  <c r="E53" i="54" s="1"/>
  <c r="I57" i="31"/>
  <c r="B57" i="71"/>
  <c r="F57" i="71"/>
  <c r="H57" i="71" s="1"/>
  <c r="H55" i="17"/>
  <c r="B58" i="31"/>
  <c r="F58" i="31"/>
  <c r="H58" i="31" s="1"/>
  <c r="D57" i="32"/>
  <c r="E57" i="32" s="1"/>
  <c r="B48" i="83"/>
  <c r="F48" i="83"/>
  <c r="G48" i="83" s="1"/>
  <c r="B59" i="28"/>
  <c r="F59" i="28"/>
  <c r="G59" i="28" s="1"/>
  <c r="G55" i="41"/>
  <c r="D53" i="57"/>
  <c r="E53" i="57" s="1"/>
  <c r="H55" i="43"/>
  <c r="I55" i="43" s="1"/>
  <c r="G47" i="89"/>
  <c r="I47" i="89" s="1"/>
  <c r="D48" i="89"/>
  <c r="E48" i="89" s="1"/>
  <c r="I57" i="69"/>
  <c r="D50" i="77"/>
  <c r="E50" i="77" s="1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 s="1"/>
  <c r="G55" i="17"/>
  <c r="D48" i="92"/>
  <c r="E48" i="92"/>
  <c r="J133" i="43"/>
  <c r="J128" i="78"/>
  <c r="J126" i="92"/>
  <c r="J135" i="31"/>
  <c r="J133" i="39"/>
  <c r="J136" i="27"/>
  <c r="J136" i="69"/>
  <c r="J130" i="64"/>
  <c r="B48" i="87"/>
  <c r="F48" i="87"/>
  <c r="G48" i="87" s="1"/>
  <c r="B55" i="20"/>
  <c r="F55" i="20"/>
  <c r="H55" i="20" s="1"/>
  <c r="D52" i="59"/>
  <c r="E52" i="59" s="1"/>
  <c r="J134" i="19"/>
  <c r="J130" i="60"/>
  <c r="J136" i="70"/>
  <c r="F51" i="62"/>
  <c r="H51" i="62" s="1"/>
  <c r="B51" i="62"/>
  <c r="B47" i="13"/>
  <c r="F47" i="13"/>
  <c r="H47" i="13" s="1"/>
  <c r="J131" i="72"/>
  <c r="J135" i="32"/>
  <c r="J132" i="74"/>
  <c r="J136" i="30"/>
  <c r="J136" i="29"/>
  <c r="J130" i="65"/>
  <c r="J131" i="53"/>
  <c r="D57" i="18"/>
  <c r="E57" i="18" s="1"/>
  <c r="F48" i="26"/>
  <c r="H48" i="26" s="1"/>
  <c r="B48" i="26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E133" i="59"/>
  <c r="G132" i="59"/>
  <c r="D133" i="59"/>
  <c r="J131" i="59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I49" i="79" l="1"/>
  <c r="I57" i="97"/>
  <c r="J126" i="25"/>
  <c r="F58" i="97"/>
  <c r="D59" i="97" s="1"/>
  <c r="E59" i="97" s="1"/>
  <c r="F59" i="97" s="1"/>
  <c r="D128" i="25"/>
  <c r="G127" i="25"/>
  <c r="J126" i="99"/>
  <c r="F52" i="99"/>
  <c r="G52" i="99" s="1"/>
  <c r="B52" i="99"/>
  <c r="F47" i="98"/>
  <c r="B47" i="98"/>
  <c r="G127" i="99"/>
  <c r="E128" i="99"/>
  <c r="D128" i="99"/>
  <c r="H128" i="26"/>
  <c r="J128" i="26" s="1"/>
  <c r="D129" i="26"/>
  <c r="B129" i="26" s="1"/>
  <c r="J127" i="26"/>
  <c r="B128" i="98"/>
  <c r="F128" i="98"/>
  <c r="H127" i="97"/>
  <c r="I127" i="97"/>
  <c r="B128" i="97"/>
  <c r="F128" i="97"/>
  <c r="H127" i="98"/>
  <c r="I127" i="98"/>
  <c r="B52" i="67"/>
  <c r="F52" i="67"/>
  <c r="H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E50" i="86"/>
  <c r="D50" i="86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D49" i="25"/>
  <c r="H48" i="25"/>
  <c r="G48" i="25"/>
  <c r="G50" i="82"/>
  <c r="I50" i="82" s="1"/>
  <c r="D51" i="82"/>
  <c r="E51" i="82" s="1"/>
  <c r="I49" i="80"/>
  <c r="B50" i="90"/>
  <c r="F50" i="90"/>
  <c r="G50" i="90" s="1"/>
  <c r="D56" i="42"/>
  <c r="E56" i="42" s="1"/>
  <c r="G54" i="55"/>
  <c r="D55" i="55"/>
  <c r="E55" i="55" s="1"/>
  <c r="F53" i="53"/>
  <c r="H53" i="53" s="1"/>
  <c r="B53" i="53"/>
  <c r="E58" i="23"/>
  <c r="F58" i="23" s="1"/>
  <c r="B58" i="23"/>
  <c r="G55" i="42"/>
  <c r="D51" i="75"/>
  <c r="E51" i="75" s="1"/>
  <c r="H54" i="58"/>
  <c r="D55" i="58"/>
  <c r="E55" i="58" s="1"/>
  <c r="G54" i="58"/>
  <c r="H49" i="85"/>
  <c r="I49" i="85" s="1"/>
  <c r="I57" i="23"/>
  <c r="B49" i="84"/>
  <c r="F49" i="84"/>
  <c r="D52" i="65"/>
  <c r="E52" i="65" s="1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H47" i="95"/>
  <c r="D48" i="95"/>
  <c r="E48" i="95" s="1"/>
  <c r="B49" i="81"/>
  <c r="F49" i="81"/>
  <c r="H49" i="81" s="1"/>
  <c r="F52" i="61"/>
  <c r="H52" i="61" s="1"/>
  <c r="B52" i="61"/>
  <c r="D54" i="72"/>
  <c r="E54" i="72" s="1"/>
  <c r="D56" i="39"/>
  <c r="E56" i="39"/>
  <c r="F56" i="22"/>
  <c r="G56" i="22" s="1"/>
  <c r="B56" i="22"/>
  <c r="F47" i="96"/>
  <c r="B47" i="96"/>
  <c r="G49" i="88"/>
  <c r="I49" i="88" s="1"/>
  <c r="E50" i="85"/>
  <c r="D50" i="85"/>
  <c r="B58" i="27"/>
  <c r="F58" i="27"/>
  <c r="G47" i="95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D52" i="68"/>
  <c r="E52" i="68" s="1"/>
  <c r="B56" i="43"/>
  <c r="F56" i="43"/>
  <c r="G56" i="43" s="1"/>
  <c r="D53" i="64"/>
  <c r="E53" i="64" s="1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D57" i="19"/>
  <c r="E57" i="19" s="1"/>
  <c r="D50" i="88"/>
  <c r="E50" i="88" s="1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D57" i="3"/>
  <c r="E57" i="3" s="1"/>
  <c r="H51" i="68"/>
  <c r="I55" i="41"/>
  <c r="D55" i="45"/>
  <c r="E55" i="45" s="1"/>
  <c r="H58" i="69"/>
  <c r="I58" i="69" s="1"/>
  <c r="F52" i="63"/>
  <c r="G52" i="63" s="1"/>
  <c r="B52" i="63"/>
  <c r="D58" i="30"/>
  <c r="E58" i="30" s="1"/>
  <c r="H52" i="64"/>
  <c r="J133" i="45"/>
  <c r="J127" i="89"/>
  <c r="J127" i="93"/>
  <c r="J127" i="91"/>
  <c r="J128" i="81"/>
  <c r="D48" i="13"/>
  <c r="E48" i="13" s="1"/>
  <c r="D50" i="33"/>
  <c r="F57" i="18"/>
  <c r="G57" i="18" s="1"/>
  <c r="B57" i="18"/>
  <c r="D52" i="62"/>
  <c r="E52" i="62" s="1"/>
  <c r="D56" i="20"/>
  <c r="E56" i="20" s="1"/>
  <c r="D49" i="87"/>
  <c r="E49" i="87" s="1"/>
  <c r="H49" i="33"/>
  <c r="D49" i="26"/>
  <c r="E49" i="26" s="1"/>
  <c r="G51" i="62"/>
  <c r="I51" i="62" s="1"/>
  <c r="B52" i="59"/>
  <c r="F52" i="59"/>
  <c r="H52" i="59" s="1"/>
  <c r="J134" i="41"/>
  <c r="J134" i="73"/>
  <c r="G49" i="33"/>
  <c r="G48" i="26"/>
  <c r="I48" i="26" s="1"/>
  <c r="G47" i="13"/>
  <c r="I47" i="13" s="1"/>
  <c r="G55" i="20"/>
  <c r="I55" i="20" s="1"/>
  <c r="H48" i="87"/>
  <c r="I48" i="87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H58" i="97" l="1"/>
  <c r="G58" i="97"/>
  <c r="B59" i="97"/>
  <c r="D60" i="97"/>
  <c r="E60" i="97" s="1"/>
  <c r="F60" i="97" s="1"/>
  <c r="G59" i="97"/>
  <c r="H52" i="99"/>
  <c r="I52" i="99" s="1"/>
  <c r="H127" i="25"/>
  <c r="I127" i="25"/>
  <c r="B128" i="25"/>
  <c r="E128" i="25"/>
  <c r="F128" i="25" s="1"/>
  <c r="D48" i="98"/>
  <c r="E48" i="98"/>
  <c r="H47" i="98"/>
  <c r="G48" i="94"/>
  <c r="I48" i="94" s="1"/>
  <c r="G47" i="98"/>
  <c r="H59" i="97"/>
  <c r="I59" i="97" s="1"/>
  <c r="D53" i="99"/>
  <c r="E53" i="99" s="1"/>
  <c r="B128" i="99"/>
  <c r="F128" i="99"/>
  <c r="H127" i="99"/>
  <c r="I127" i="99"/>
  <c r="E129" i="26"/>
  <c r="F129" i="26" s="1"/>
  <c r="G52" i="67"/>
  <c r="I52" i="67" s="1"/>
  <c r="J127" i="98"/>
  <c r="J127" i="97"/>
  <c r="I55" i="42"/>
  <c r="G128" i="97"/>
  <c r="D129" i="97"/>
  <c r="E129" i="97"/>
  <c r="G128" i="98"/>
  <c r="D129" i="98"/>
  <c r="E129" i="98"/>
  <c r="I49" i="86"/>
  <c r="D53" i="67"/>
  <c r="E53" i="67" s="1"/>
  <c r="G52" i="59"/>
  <c r="I52" i="59" s="1"/>
  <c r="I54" i="55"/>
  <c r="H53" i="46"/>
  <c r="I53" i="46" s="1"/>
  <c r="D54" i="46"/>
  <c r="E54" i="46" s="1"/>
  <c r="G57" i="24"/>
  <c r="I57" i="24" s="1"/>
  <c r="D58" i="24"/>
  <c r="E58" i="24" s="1"/>
  <c r="D48" i="93"/>
  <c r="E48" i="93" s="1"/>
  <c r="G49" i="81"/>
  <c r="I49" i="81" s="1"/>
  <c r="I48" i="25"/>
  <c r="E49" i="94"/>
  <c r="D49" i="94"/>
  <c r="G47" i="93"/>
  <c r="I47" i="93" s="1"/>
  <c r="H50" i="80"/>
  <c r="I50" i="80" s="1"/>
  <c r="D51" i="80"/>
  <c r="E51" i="80" s="1"/>
  <c r="B50" i="86"/>
  <c r="F50" i="86"/>
  <c r="B51" i="82"/>
  <c r="F51" i="82"/>
  <c r="H51" i="82" s="1"/>
  <c r="E49" i="25"/>
  <c r="F49" i="25" s="1"/>
  <c r="B49" i="25"/>
  <c r="H50" i="77"/>
  <c r="I50" i="77" s="1"/>
  <c r="G49" i="84"/>
  <c r="D50" i="84"/>
  <c r="E50" i="84" s="1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G49" i="91"/>
  <c r="H49" i="91"/>
  <c r="D50" i="91"/>
  <c r="E50" i="91" s="1"/>
  <c r="I54" i="58"/>
  <c r="H50" i="90"/>
  <c r="I50" i="90" s="1"/>
  <c r="D51" i="90"/>
  <c r="E51" i="90" s="1"/>
  <c r="H52" i="63"/>
  <c r="I52" i="63" s="1"/>
  <c r="H52" i="66"/>
  <c r="I52" i="66" s="1"/>
  <c r="D53" i="66"/>
  <c r="E53" i="66" s="1"/>
  <c r="H49" i="84"/>
  <c r="G53" i="53"/>
  <c r="I53" i="53" s="1"/>
  <c r="D54" i="53"/>
  <c r="E54" i="53" s="1"/>
  <c r="B56" i="42"/>
  <c r="F56" i="42"/>
  <c r="G56" i="42" s="1"/>
  <c r="H47" i="96"/>
  <c r="E48" i="96"/>
  <c r="D48" i="96"/>
  <c r="F48" i="95"/>
  <c r="H48" i="95" s="1"/>
  <c r="B48" i="95"/>
  <c r="H56" i="21"/>
  <c r="I56" i="21" s="1"/>
  <c r="H57" i="32"/>
  <c r="I57" i="32" s="1"/>
  <c r="B50" i="85"/>
  <c r="F50" i="85"/>
  <c r="G50" i="76"/>
  <c r="I50" i="76" s="1"/>
  <c r="D51" i="76"/>
  <c r="E51" i="76" s="1"/>
  <c r="G58" i="27"/>
  <c r="D59" i="27"/>
  <c r="E59" i="27" s="1"/>
  <c r="H58" i="27"/>
  <c r="G47" i="96"/>
  <c r="D50" i="81"/>
  <c r="E50" i="81" s="1"/>
  <c r="I47" i="95"/>
  <c r="B54" i="72"/>
  <c r="F54" i="72"/>
  <c r="G54" i="72" s="1"/>
  <c r="G58" i="70"/>
  <c r="I58" i="70" s="1"/>
  <c r="G53" i="57"/>
  <c r="I53" i="57" s="1"/>
  <c r="G55" i="44"/>
  <c r="I55" i="44" s="1"/>
  <c r="D56" i="44"/>
  <c r="E56" i="44" s="1"/>
  <c r="H56" i="22"/>
  <c r="I56" i="22" s="1"/>
  <c r="D57" i="22"/>
  <c r="E57" i="22" s="1"/>
  <c r="B56" i="39"/>
  <c r="F56" i="39"/>
  <c r="G56" i="39" s="1"/>
  <c r="G52" i="61"/>
  <c r="I52" i="61" s="1"/>
  <c r="D53" i="61"/>
  <c r="E53" i="61" s="1"/>
  <c r="B57" i="3"/>
  <c r="F57" i="3"/>
  <c r="G57" i="3" s="1"/>
  <c r="G53" i="54"/>
  <c r="D54" i="54"/>
  <c r="E54" i="54" s="1"/>
  <c r="B50" i="88"/>
  <c r="F50" i="88"/>
  <c r="G50" i="88" s="1"/>
  <c r="D59" i="29"/>
  <c r="E59" i="29" s="1"/>
  <c r="G55" i="73"/>
  <c r="D56" i="73"/>
  <c r="E56" i="73" s="1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D53" i="63"/>
  <c r="E53" i="63" s="1"/>
  <c r="B59" i="69"/>
  <c r="F59" i="69"/>
  <c r="G59" i="69" s="1"/>
  <c r="D51" i="77"/>
  <c r="E51" i="77" s="1"/>
  <c r="F57" i="19"/>
  <c r="H57" i="19" s="1"/>
  <c r="B57" i="19"/>
  <c r="D51" i="78"/>
  <c r="E51" i="78" s="1"/>
  <c r="H58" i="29"/>
  <c r="F53" i="56"/>
  <c r="H53" i="56" s="1"/>
  <c r="B53" i="56"/>
  <c r="D57" i="21"/>
  <c r="E57" i="21" s="1"/>
  <c r="H56" i="17"/>
  <c r="D58" i="32"/>
  <c r="E58" i="32" s="1"/>
  <c r="D56" i="74"/>
  <c r="E56" i="74" s="1"/>
  <c r="E49" i="89"/>
  <c r="D49" i="89"/>
  <c r="F60" i="28"/>
  <c r="D61" i="28" s="1"/>
  <c r="B60" i="28"/>
  <c r="D51" i="79"/>
  <c r="E51" i="79" s="1"/>
  <c r="F49" i="83"/>
  <c r="H49" i="83" s="1"/>
  <c r="B49" i="83"/>
  <c r="I52" i="64"/>
  <c r="I51" i="68"/>
  <c r="H53" i="54"/>
  <c r="D59" i="70"/>
  <c r="E59" i="70" s="1"/>
  <c r="D54" i="57"/>
  <c r="E54" i="57" s="1"/>
  <c r="D57" i="41"/>
  <c r="E57" i="41" s="1"/>
  <c r="G56" i="17"/>
  <c r="F58" i="71"/>
  <c r="D59" i="71" s="1"/>
  <c r="B58" i="71"/>
  <c r="H52" i="60"/>
  <c r="I52" i="60" s="1"/>
  <c r="D53" i="60"/>
  <c r="E53" i="60"/>
  <c r="H56" i="43"/>
  <c r="I56" i="43" s="1"/>
  <c r="D57" i="43"/>
  <c r="E57" i="43" s="1"/>
  <c r="H55" i="74"/>
  <c r="I55" i="74" s="1"/>
  <c r="H48" i="89"/>
  <c r="I48" i="89" s="1"/>
  <c r="G48" i="92"/>
  <c r="I48" i="92" s="1"/>
  <c r="H55" i="73"/>
  <c r="J128" i="85"/>
  <c r="J127" i="84"/>
  <c r="J137" i="69"/>
  <c r="B50" i="33"/>
  <c r="J137" i="29"/>
  <c r="J134" i="43"/>
  <c r="J127" i="92"/>
  <c r="J129" i="78"/>
  <c r="J133" i="74"/>
  <c r="D53" i="59"/>
  <c r="E53" i="59" s="1"/>
  <c r="J130" i="66"/>
  <c r="J129" i="79"/>
  <c r="J132" i="53"/>
  <c r="J135" i="19"/>
  <c r="B49" i="26"/>
  <c r="F49" i="26"/>
  <c r="H49" i="26" s="1"/>
  <c r="B52" i="62"/>
  <c r="F52" i="62"/>
  <c r="H52" i="62" s="1"/>
  <c r="F48" i="13"/>
  <c r="H48" i="13" s="1"/>
  <c r="B48" i="13"/>
  <c r="J132" i="59"/>
  <c r="J137" i="23"/>
  <c r="J134" i="39"/>
  <c r="J127" i="88"/>
  <c r="J131" i="60"/>
  <c r="J136" i="31"/>
  <c r="I49" i="33"/>
  <c r="B49" i="87"/>
  <c r="F49" i="87"/>
  <c r="G49" i="87" s="1"/>
  <c r="B56" i="20"/>
  <c r="F56" i="20"/>
  <c r="H56" i="20" s="1"/>
  <c r="D58" i="18"/>
  <c r="E58" i="18" s="1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G133" i="59"/>
  <c r="E134" i="59"/>
  <c r="D134" i="59"/>
  <c r="F135" i="56"/>
  <c r="B135" i="5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I58" i="97" l="1"/>
  <c r="J127" i="99"/>
  <c r="J127" i="25"/>
  <c r="B60" i="97"/>
  <c r="I49" i="91"/>
  <c r="G128" i="25"/>
  <c r="D129" i="25"/>
  <c r="G48" i="13"/>
  <c r="I48" i="13" s="1"/>
  <c r="I47" i="98"/>
  <c r="D61" i="97"/>
  <c r="G60" i="97"/>
  <c r="H60" i="97"/>
  <c r="I49" i="84"/>
  <c r="F53" i="99"/>
  <c r="D54" i="99" s="1"/>
  <c r="B53" i="99"/>
  <c r="B48" i="98"/>
  <c r="F48" i="98"/>
  <c r="H48" i="98" s="1"/>
  <c r="I53" i="54"/>
  <c r="G128" i="99"/>
  <c r="E129" i="99"/>
  <c r="D129" i="99"/>
  <c r="G129" i="26"/>
  <c r="D130" i="26"/>
  <c r="G53" i="56"/>
  <c r="I53" i="56" s="1"/>
  <c r="H58" i="71"/>
  <c r="H128" i="98"/>
  <c r="I128" i="98"/>
  <c r="F129" i="97"/>
  <c r="B129" i="97"/>
  <c r="B129" i="98"/>
  <c r="F129" i="98"/>
  <c r="I128" i="97"/>
  <c r="H128" i="97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D52" i="82"/>
  <c r="E52" i="82" s="1"/>
  <c r="B49" i="94"/>
  <c r="F49" i="94"/>
  <c r="H49" i="94" s="1"/>
  <c r="H49" i="25"/>
  <c r="G49" i="25"/>
  <c r="D50" i="25"/>
  <c r="F51" i="80"/>
  <c r="G51" i="80" s="1"/>
  <c r="B51" i="80"/>
  <c r="B48" i="93"/>
  <c r="F48" i="93"/>
  <c r="H48" i="93" s="1"/>
  <c r="I47" i="96"/>
  <c r="E51" i="86"/>
  <c r="G50" i="86"/>
  <c r="D51" i="86"/>
  <c r="H50" i="86"/>
  <c r="G58" i="71"/>
  <c r="H58" i="30"/>
  <c r="I58" i="30" s="1"/>
  <c r="H56" i="39"/>
  <c r="I56" i="39" s="1"/>
  <c r="F50" i="91"/>
  <c r="B50" i="91"/>
  <c r="I58" i="23"/>
  <c r="G52" i="65"/>
  <c r="I52" i="65" s="1"/>
  <c r="D53" i="65"/>
  <c r="E53" i="65" s="1"/>
  <c r="D52" i="75"/>
  <c r="E52" i="75" s="1"/>
  <c r="D57" i="42"/>
  <c r="E57" i="42" s="1"/>
  <c r="B54" i="53"/>
  <c r="F54" i="53"/>
  <c r="H54" i="53" s="1"/>
  <c r="B53" i="66"/>
  <c r="F53" i="66"/>
  <c r="B51" i="90"/>
  <c r="F51" i="90"/>
  <c r="G51" i="90" s="1"/>
  <c r="H55" i="55"/>
  <c r="I55" i="55" s="1"/>
  <c r="D56" i="55"/>
  <c r="E56" i="55" s="1"/>
  <c r="G48" i="95"/>
  <c r="I48" i="95" s="1"/>
  <c r="F50" i="84"/>
  <c r="B50" i="84"/>
  <c r="H56" i="42"/>
  <c r="I56" i="42" s="1"/>
  <c r="E59" i="23"/>
  <c r="F59" i="23" s="1"/>
  <c r="B59" i="23"/>
  <c r="D56" i="58"/>
  <c r="E56" i="58" s="1"/>
  <c r="H51" i="75"/>
  <c r="I51" i="75" s="1"/>
  <c r="G50" i="85"/>
  <c r="D51" i="85"/>
  <c r="E51" i="85" s="1"/>
  <c r="B48" i="96"/>
  <c r="F48" i="96"/>
  <c r="H48" i="96" s="1"/>
  <c r="G49" i="83"/>
  <c r="I49" i="83" s="1"/>
  <c r="B56" i="44"/>
  <c r="F56" i="44"/>
  <c r="H56" i="44" s="1"/>
  <c r="D55" i="72"/>
  <c r="E55" i="72" s="1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D49" i="95"/>
  <c r="E49" i="95" s="1"/>
  <c r="H60" i="28"/>
  <c r="D57" i="39"/>
  <c r="E57" i="39"/>
  <c r="F50" i="81"/>
  <c r="G50" i="81" s="1"/>
  <c r="B50" i="81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 s="1"/>
  <c r="B49" i="92"/>
  <c r="F49" i="92"/>
  <c r="F57" i="17"/>
  <c r="H57" i="17" s="1"/>
  <c r="C66" i="17"/>
  <c r="B57" i="17"/>
  <c r="H50" i="88"/>
  <c r="I50" i="88" s="1"/>
  <c r="D51" i="88"/>
  <c r="E51" i="88" s="1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 s="1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J135" i="73"/>
  <c r="J129" i="80"/>
  <c r="J128" i="93"/>
  <c r="J129" i="83"/>
  <c r="J134" i="45"/>
  <c r="J134" i="56"/>
  <c r="D51" i="33"/>
  <c r="E51" i="33" s="1"/>
  <c r="G50" i="33"/>
  <c r="H50" i="33"/>
  <c r="J136" i="22"/>
  <c r="B58" i="18"/>
  <c r="F58" i="18"/>
  <c r="G56" i="20"/>
  <c r="I56" i="20" s="1"/>
  <c r="D49" i="13"/>
  <c r="E49" i="13" s="1"/>
  <c r="D53" i="62"/>
  <c r="E53" i="62" s="1"/>
  <c r="D50" i="87"/>
  <c r="E50" i="87" s="1"/>
  <c r="D50" i="26"/>
  <c r="E50" i="26" s="1"/>
  <c r="F53" i="59"/>
  <c r="G53" i="59" s="1"/>
  <c r="B53" i="59"/>
  <c r="D57" i="20"/>
  <c r="E57" i="20" s="1"/>
  <c r="J128" i="91"/>
  <c r="J135" i="41"/>
  <c r="H49" i="87"/>
  <c r="I49" i="87" s="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F138" i="17"/>
  <c r="B138" i="17"/>
  <c r="D129" i="13"/>
  <c r="E129" i="13" s="1"/>
  <c r="G128" i="13"/>
  <c r="B140" i="28"/>
  <c r="F140" i="28"/>
  <c r="G48" i="98" l="1"/>
  <c r="I48" i="98" s="1"/>
  <c r="G54" i="46"/>
  <c r="E129" i="25"/>
  <c r="F129" i="25" s="1"/>
  <c r="B129" i="25"/>
  <c r="H128" i="25"/>
  <c r="I128" i="25"/>
  <c r="G53" i="99"/>
  <c r="I60" i="97"/>
  <c r="H53" i="99"/>
  <c r="D49" i="98"/>
  <c r="E49" i="98"/>
  <c r="E54" i="99"/>
  <c r="F54" i="99" s="1"/>
  <c r="D55" i="99" s="1"/>
  <c r="B54" i="99"/>
  <c r="E61" i="97"/>
  <c r="F61" i="97" s="1"/>
  <c r="B61" i="97"/>
  <c r="I59" i="31"/>
  <c r="F129" i="99"/>
  <c r="B129" i="99"/>
  <c r="H128" i="99"/>
  <c r="I128" i="99"/>
  <c r="G49" i="94"/>
  <c r="I49" i="94" s="1"/>
  <c r="E130" i="26"/>
  <c r="F130" i="26" s="1"/>
  <c r="B130" i="26"/>
  <c r="H129" i="26"/>
  <c r="I129" i="26"/>
  <c r="I58" i="71"/>
  <c r="J128" i="98"/>
  <c r="I60" i="28"/>
  <c r="I49" i="25"/>
  <c r="I50" i="85"/>
  <c r="H57" i="21"/>
  <c r="I57" i="21" s="1"/>
  <c r="J128" i="97"/>
  <c r="G129" i="97"/>
  <c r="D130" i="97"/>
  <c r="E130" i="97"/>
  <c r="D130" i="98"/>
  <c r="G129" i="98"/>
  <c r="E130" i="98"/>
  <c r="H51" i="80"/>
  <c r="I51" i="80" s="1"/>
  <c r="H51" i="76"/>
  <c r="I51" i="76" s="1"/>
  <c r="H53" i="67"/>
  <c r="I53" i="67" s="1"/>
  <c r="D54" i="67"/>
  <c r="E54" i="67"/>
  <c r="I54" i="46"/>
  <c r="D55" i="46"/>
  <c r="E55" i="46" s="1"/>
  <c r="H58" i="24"/>
  <c r="I58" i="24" s="1"/>
  <c r="D59" i="24"/>
  <c r="E50" i="25"/>
  <c r="F50" i="25" s="1"/>
  <c r="B50" i="25"/>
  <c r="F52" i="82"/>
  <c r="B52" i="82"/>
  <c r="D49" i="93"/>
  <c r="E49" i="93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F56" i="58"/>
  <c r="B56" i="58"/>
  <c r="B56" i="55"/>
  <c r="F56" i="55"/>
  <c r="H56" i="55" s="1"/>
  <c r="G53" i="66"/>
  <c r="D54" i="66"/>
  <c r="E54" i="66" s="1"/>
  <c r="B52" i="75"/>
  <c r="F52" i="75"/>
  <c r="G52" i="75" s="1"/>
  <c r="H50" i="84"/>
  <c r="D51" i="84"/>
  <c r="E51" i="84" s="1"/>
  <c r="D52" i="90"/>
  <c r="E52" i="90"/>
  <c r="F53" i="65"/>
  <c r="B53" i="65"/>
  <c r="B57" i="42"/>
  <c r="F57" i="42"/>
  <c r="G50" i="91"/>
  <c r="D51" i="91"/>
  <c r="E51" i="91" s="1"/>
  <c r="H50" i="91"/>
  <c r="G50" i="84"/>
  <c r="H51" i="90"/>
  <c r="I51" i="90" s="1"/>
  <c r="H53" i="66"/>
  <c r="G54" i="53"/>
  <c r="I54" i="53" s="1"/>
  <c r="D55" i="53"/>
  <c r="E55" i="53" s="1"/>
  <c r="D58" i="22"/>
  <c r="D54" i="61"/>
  <c r="E54" i="61" s="1"/>
  <c r="H59" i="29"/>
  <c r="F49" i="95"/>
  <c r="B49" i="95"/>
  <c r="H57" i="22"/>
  <c r="G53" i="61"/>
  <c r="F55" i="72"/>
  <c r="G55" i="72" s="1"/>
  <c r="B55" i="72"/>
  <c r="D57" i="44"/>
  <c r="E57" i="44" s="1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D51" i="81"/>
  <c r="E51" i="81" s="1"/>
  <c r="D60" i="27"/>
  <c r="E60" i="27" s="1"/>
  <c r="G59" i="27"/>
  <c r="I59" i="27" s="1"/>
  <c r="H53" i="61"/>
  <c r="D52" i="76"/>
  <c r="E52" i="76" s="1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 s="1"/>
  <c r="D50" i="92"/>
  <c r="E50" i="92" s="1"/>
  <c r="D54" i="60"/>
  <c r="E54" i="60" s="1"/>
  <c r="G51" i="78"/>
  <c r="D52" i="78"/>
  <c r="E52" i="78" s="1"/>
  <c r="G58" i="32"/>
  <c r="D59" i="32"/>
  <c r="E59" i="32" s="1"/>
  <c r="F59" i="32" s="1"/>
  <c r="D60" i="32" s="1"/>
  <c r="D52" i="77"/>
  <c r="E52" i="77" s="1"/>
  <c r="F54" i="56"/>
  <c r="G54" i="56" s="1"/>
  <c r="B54" i="56"/>
  <c r="H56" i="74"/>
  <c r="D57" i="74"/>
  <c r="E57" i="74" s="1"/>
  <c r="H51" i="79"/>
  <c r="D52" i="79"/>
  <c r="E52" i="79" s="1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I51" i="78" s="1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 s="1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D58" i="21"/>
  <c r="E58" i="21" s="1"/>
  <c r="G57" i="41"/>
  <c r="I57" i="41" s="1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B57" i="20"/>
  <c r="F57" i="20"/>
  <c r="G57" i="20" s="1"/>
  <c r="B53" i="62"/>
  <c r="F53" i="62"/>
  <c r="H53" i="62" s="1"/>
  <c r="D59" i="18"/>
  <c r="E59" i="18" s="1"/>
  <c r="J128" i="96"/>
  <c r="J129" i="95"/>
  <c r="J134" i="57"/>
  <c r="D54" i="59"/>
  <c r="E54" i="59" s="1"/>
  <c r="B50" i="26"/>
  <c r="F50" i="26"/>
  <c r="G50" i="26" s="1"/>
  <c r="J137" i="17"/>
  <c r="F50" i="87"/>
  <c r="G50" i="87" s="1"/>
  <c r="B50" i="87"/>
  <c r="H58" i="18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G58" i="18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G139" i="30"/>
  <c r="E140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J136" i="3"/>
  <c r="E139" i="18"/>
  <c r="D139" i="18"/>
  <c r="G138" i="18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D130" i="25" l="1"/>
  <c r="G129" i="25"/>
  <c r="I53" i="99"/>
  <c r="J128" i="25"/>
  <c r="I53" i="66"/>
  <c r="D62" i="97"/>
  <c r="E62" i="97" s="1"/>
  <c r="F62" i="97" s="1"/>
  <c r="D63" i="97" s="1"/>
  <c r="G61" i="97"/>
  <c r="H61" i="97"/>
  <c r="E55" i="99"/>
  <c r="F55" i="99" s="1"/>
  <c r="D56" i="99" s="1"/>
  <c r="B55" i="99"/>
  <c r="H54" i="99"/>
  <c r="G54" i="99"/>
  <c r="B49" i="98"/>
  <c r="F49" i="98"/>
  <c r="G49" i="98" s="1"/>
  <c r="I59" i="29"/>
  <c r="I50" i="91"/>
  <c r="J128" i="99"/>
  <c r="E130" i="99"/>
  <c r="D130" i="99"/>
  <c r="G129" i="99"/>
  <c r="J129" i="26"/>
  <c r="D131" i="26"/>
  <c r="G130" i="26"/>
  <c r="H54" i="56"/>
  <c r="I56" i="74"/>
  <c r="I50" i="84"/>
  <c r="I59" i="23"/>
  <c r="G58" i="19"/>
  <c r="I58" i="19" s="1"/>
  <c r="B130" i="97"/>
  <c r="F130" i="97"/>
  <c r="H129" i="98"/>
  <c r="I129" i="98"/>
  <c r="H129" i="97"/>
  <c r="I129" i="97"/>
  <c r="F130" i="98"/>
  <c r="B130" i="98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G50" i="25"/>
  <c r="H50" i="25"/>
  <c r="D51" i="25"/>
  <c r="B51" i="25" s="1"/>
  <c r="I57" i="22"/>
  <c r="D53" i="82"/>
  <c r="E53" i="82" s="1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D52" i="86"/>
  <c r="E52" i="86" s="1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D54" i="65"/>
  <c r="E54" i="65" s="1"/>
  <c r="B51" i="84"/>
  <c r="F51" i="84"/>
  <c r="G51" i="84" s="1"/>
  <c r="D53" i="75"/>
  <c r="E53" i="75"/>
  <c r="H57" i="42"/>
  <c r="H56" i="58"/>
  <c r="D57" i="58"/>
  <c r="E57" i="58" s="1"/>
  <c r="G56" i="58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 s="1"/>
  <c r="F52" i="76"/>
  <c r="G52" i="76" s="1"/>
  <c r="B52" i="76"/>
  <c r="D50" i="95"/>
  <c r="E50" i="95" s="1"/>
  <c r="I51" i="79"/>
  <c r="B60" i="27"/>
  <c r="F60" i="27"/>
  <c r="H51" i="85"/>
  <c r="D52" i="85"/>
  <c r="E52" i="85" s="1"/>
  <c r="H57" i="39"/>
  <c r="I57" i="39" s="1"/>
  <c r="B57" i="44"/>
  <c r="F57" i="44"/>
  <c r="G57" i="44" s="1"/>
  <c r="D56" i="72"/>
  <c r="E56" i="72" s="1"/>
  <c r="G49" i="95"/>
  <c r="F54" i="61"/>
  <c r="H54" i="61" s="1"/>
  <c r="B54" i="61"/>
  <c r="I54" i="56"/>
  <c r="B51" i="81"/>
  <c r="F51" i="81"/>
  <c r="G51" i="81" s="1"/>
  <c r="B49" i="96"/>
  <c r="F49" i="96"/>
  <c r="G49" i="96" s="1"/>
  <c r="H49" i="95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 s="1"/>
  <c r="E59" i="17"/>
  <c r="F59" i="17" s="1"/>
  <c r="B59" i="17"/>
  <c r="E60" i="30"/>
  <c r="F60" i="30" s="1"/>
  <c r="B60" i="30"/>
  <c r="D59" i="19"/>
  <c r="E59" i="19" s="1"/>
  <c r="H56" i="45"/>
  <c r="I56" i="45" s="1"/>
  <c r="D57" i="45"/>
  <c r="E57" i="45" s="1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D55" i="56"/>
  <c r="E55" i="56" s="1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 s="1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G53" i="68"/>
  <c r="G50" i="83"/>
  <c r="D55" i="64"/>
  <c r="E55" i="64" s="1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J136" i="41"/>
  <c r="J137" i="21"/>
  <c r="J131" i="75"/>
  <c r="J136" i="73"/>
  <c r="J131" i="77"/>
  <c r="D50" i="13"/>
  <c r="G51" i="33"/>
  <c r="I51" i="33" s="1"/>
  <c r="I58" i="18"/>
  <c r="D51" i="87"/>
  <c r="E51" i="87"/>
  <c r="H50" i="26"/>
  <c r="I50" i="26" s="1"/>
  <c r="D58" i="20"/>
  <c r="E58" i="20" s="1"/>
  <c r="F54" i="59"/>
  <c r="H54" i="59" s="1"/>
  <c r="B54" i="59"/>
  <c r="J130" i="81"/>
  <c r="J155" i="81" s="1"/>
  <c r="H49" i="13"/>
  <c r="I49" i="13" s="1"/>
  <c r="D54" i="62"/>
  <c r="E54" i="62" s="1"/>
  <c r="D52" i="33"/>
  <c r="E52" i="33" s="1"/>
  <c r="D51" i="26"/>
  <c r="E51" i="26" s="1"/>
  <c r="B59" i="18"/>
  <c r="F59" i="18"/>
  <c r="H59" i="18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H138" i="18"/>
  <c r="I138" i="18"/>
  <c r="F135" i="59"/>
  <c r="B135" i="59"/>
  <c r="D137" i="56"/>
  <c r="E137" i="56"/>
  <c r="G136" i="56"/>
  <c r="J131" i="76"/>
  <c r="B139" i="18"/>
  <c r="F139" i="18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I129" i="25" l="1"/>
  <c r="H129" i="25"/>
  <c r="E130" i="25"/>
  <c r="F130" i="25"/>
  <c r="B130" i="25"/>
  <c r="H49" i="98"/>
  <c r="I49" i="98" s="1"/>
  <c r="I54" i="99"/>
  <c r="I61" i="97"/>
  <c r="G55" i="99"/>
  <c r="I50" i="25"/>
  <c r="E56" i="99"/>
  <c r="F56" i="99" s="1"/>
  <c r="B56" i="99"/>
  <c r="E63" i="97"/>
  <c r="F63" i="97" s="1"/>
  <c r="D64" i="97" s="1"/>
  <c r="B63" i="97"/>
  <c r="D50" i="98"/>
  <c r="E50" i="98"/>
  <c r="H55" i="99"/>
  <c r="B62" i="97"/>
  <c r="G62" i="97"/>
  <c r="H62" i="97"/>
  <c r="J129" i="98"/>
  <c r="I129" i="99"/>
  <c r="H129" i="99"/>
  <c r="F130" i="99"/>
  <c r="B130" i="99"/>
  <c r="H49" i="93"/>
  <c r="I130" i="26"/>
  <c r="H130" i="26"/>
  <c r="E131" i="26"/>
  <c r="F131" i="26" s="1"/>
  <c r="B131" i="26"/>
  <c r="H61" i="69"/>
  <c r="I61" i="69" s="1"/>
  <c r="H55" i="53"/>
  <c r="I55" i="53" s="1"/>
  <c r="I53" i="65"/>
  <c r="D131" i="98"/>
  <c r="G130" i="98"/>
  <c r="E131" i="98"/>
  <c r="J129" i="97"/>
  <c r="G130" i="97"/>
  <c r="D131" i="97"/>
  <c r="E131" i="97"/>
  <c r="H51" i="84"/>
  <c r="I51" i="84" s="1"/>
  <c r="I51" i="86"/>
  <c r="G54" i="67"/>
  <c r="I54" i="67" s="1"/>
  <c r="D55" i="67"/>
  <c r="E55" i="67" s="1"/>
  <c r="H55" i="46"/>
  <c r="I55" i="46" s="1"/>
  <c r="D56" i="46"/>
  <c r="E56" i="46" s="1"/>
  <c r="H57" i="44"/>
  <c r="I57" i="44" s="1"/>
  <c r="I59" i="30"/>
  <c r="H59" i="24"/>
  <c r="I59" i="24" s="1"/>
  <c r="D60" i="24"/>
  <c r="I56" i="58"/>
  <c r="B52" i="86"/>
  <c r="F52" i="86"/>
  <c r="I49" i="93"/>
  <c r="I52" i="82"/>
  <c r="E51" i="25"/>
  <c r="F51" i="25" s="1"/>
  <c r="I57" i="42"/>
  <c r="D53" i="80"/>
  <c r="E53" i="80" s="1"/>
  <c r="B53" i="82"/>
  <c r="F53" i="82"/>
  <c r="G53" i="82" s="1"/>
  <c r="I60" i="29"/>
  <c r="D50" i="93"/>
  <c r="E50" i="93" s="1"/>
  <c r="G50" i="94"/>
  <c r="I50" i="94" s="1"/>
  <c r="D51" i="94"/>
  <c r="E51" i="94" s="1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 s="1"/>
  <c r="F58" i="42"/>
  <c r="G58" i="42" s="1"/>
  <c r="B58" i="42"/>
  <c r="H58" i="21"/>
  <c r="I58" i="21" s="1"/>
  <c r="G54" i="61"/>
  <c r="I54" i="61" s="1"/>
  <c r="B53" i="75"/>
  <c r="F53" i="75"/>
  <c r="D56" i="53"/>
  <c r="E56" i="53" s="1"/>
  <c r="G51" i="91"/>
  <c r="I51" i="91" s="1"/>
  <c r="D52" i="91"/>
  <c r="E52" i="91" s="1"/>
  <c r="F54" i="65"/>
  <c r="G54" i="65" s="1"/>
  <c r="B54" i="65"/>
  <c r="H54" i="66"/>
  <c r="I54" i="66" s="1"/>
  <c r="D55" i="66"/>
  <c r="E55" i="66" s="1"/>
  <c r="H58" i="22"/>
  <c r="D59" i="22"/>
  <c r="G58" i="22"/>
  <c r="I49" i="95"/>
  <c r="B58" i="39"/>
  <c r="F58" i="39"/>
  <c r="H58" i="39" s="1"/>
  <c r="H51" i="81"/>
  <c r="I51" i="81" s="1"/>
  <c r="D52" i="81"/>
  <c r="E52" i="81" s="1"/>
  <c r="D58" i="44"/>
  <c r="E58" i="44" s="1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F50" i="95"/>
  <c r="G50" i="95" s="1"/>
  <c r="D55" i="61"/>
  <c r="E55" i="61" s="1"/>
  <c r="B52" i="85"/>
  <c r="F52" i="85"/>
  <c r="H52" i="85" s="1"/>
  <c r="H52" i="76"/>
  <c r="I52" i="76" s="1"/>
  <c r="D53" i="76"/>
  <c r="E53" i="76" s="1"/>
  <c r="I58" i="17"/>
  <c r="D60" i="3"/>
  <c r="G59" i="3"/>
  <c r="H59" i="3"/>
  <c r="D60" i="17"/>
  <c r="G59" i="17"/>
  <c r="H59" i="17"/>
  <c r="H60" i="30"/>
  <c r="D61" i="30"/>
  <c r="G60" i="30"/>
  <c r="H50" i="92"/>
  <c r="D51" i="92"/>
  <c r="E51" i="92" s="1"/>
  <c r="D58" i="73"/>
  <c r="E58" i="73" s="1"/>
  <c r="H57" i="73"/>
  <c r="G57" i="73"/>
  <c r="B60" i="34"/>
  <c r="G62" i="28"/>
  <c r="G50" i="92"/>
  <c r="H52" i="77"/>
  <c r="I52" i="77" s="1"/>
  <c r="D53" i="77"/>
  <c r="E53" i="77" s="1"/>
  <c r="D58" i="74"/>
  <c r="E58" i="74" s="1"/>
  <c r="D59" i="21"/>
  <c r="E59" i="21" s="1"/>
  <c r="I58" i="3"/>
  <c r="D62" i="69"/>
  <c r="E62" i="69" s="1"/>
  <c r="F62" i="69" s="1"/>
  <c r="I50" i="83"/>
  <c r="D56" i="54"/>
  <c r="E56" i="54" s="1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D51" i="89"/>
  <c r="E51" i="89" s="1"/>
  <c r="G52" i="78"/>
  <c r="I52" i="78" s="1"/>
  <c r="D53" i="78"/>
  <c r="E53" i="78" s="1"/>
  <c r="G58" i="43"/>
  <c r="B54" i="68"/>
  <c r="F54" i="68"/>
  <c r="G54" i="68" s="1"/>
  <c r="H55" i="54"/>
  <c r="I55" i="54" s="1"/>
  <c r="B59" i="19"/>
  <c r="F59" i="19"/>
  <c r="H59" i="19" s="1"/>
  <c r="D56" i="57"/>
  <c r="E56" i="57" s="1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 s="1"/>
  <c r="H52" i="79"/>
  <c r="I52" i="79" s="1"/>
  <c r="D53" i="79"/>
  <c r="E53" i="79" s="1"/>
  <c r="D55" i="63"/>
  <c r="E55" i="63" s="1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 s="1"/>
  <c r="B58" i="20"/>
  <c r="F58" i="20"/>
  <c r="G58" i="20" s="1"/>
  <c r="B50" i="13"/>
  <c r="J130" i="82"/>
  <c r="J155" i="82" s="1"/>
  <c r="D60" i="18"/>
  <c r="E60" i="18" s="1"/>
  <c r="B51" i="87"/>
  <c r="F51" i="87"/>
  <c r="G51" i="87" s="1"/>
  <c r="J135" i="74"/>
  <c r="J133" i="61"/>
  <c r="J139" i="27"/>
  <c r="J133" i="63"/>
  <c r="G59" i="18"/>
  <c r="I59" i="18" s="1"/>
  <c r="B52" i="33"/>
  <c r="F52" i="33"/>
  <c r="H52" i="33" s="1"/>
  <c r="F54" i="62"/>
  <c r="G54" i="62" s="1"/>
  <c r="B54" i="62"/>
  <c r="D55" i="59"/>
  <c r="E55" i="59" s="1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E140" i="32"/>
  <c r="D140" i="32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G130" i="86"/>
  <c r="E131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H136" i="56"/>
  <c r="I136" i="56"/>
  <c r="D141" i="23"/>
  <c r="E141" i="23" s="1"/>
  <c r="G140" i="23"/>
  <c r="G139" i="18"/>
  <c r="D140" i="18"/>
  <c r="E140" i="18"/>
  <c r="J137" i="3"/>
  <c r="F137" i="56"/>
  <c r="B137" i="5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J132" i="67"/>
  <c r="G63" i="97" l="1"/>
  <c r="D131" i="25"/>
  <c r="G130" i="25"/>
  <c r="J129" i="25"/>
  <c r="I55" i="99"/>
  <c r="I62" i="97"/>
  <c r="D57" i="99"/>
  <c r="G56" i="99"/>
  <c r="H56" i="99"/>
  <c r="E64" i="97"/>
  <c r="F64" i="97" s="1"/>
  <c r="B64" i="97"/>
  <c r="B50" i="98"/>
  <c r="F50" i="98"/>
  <c r="G50" i="98" s="1"/>
  <c r="H63" i="97"/>
  <c r="I63" i="97" s="1"/>
  <c r="D131" i="99"/>
  <c r="G130" i="99"/>
  <c r="E131" i="99"/>
  <c r="J129" i="99"/>
  <c r="G131" i="26"/>
  <c r="D132" i="26"/>
  <c r="J130" i="26"/>
  <c r="I58" i="43"/>
  <c r="B131" i="97"/>
  <c r="F131" i="97"/>
  <c r="H130" i="98"/>
  <c r="I130" i="98"/>
  <c r="H130" i="97"/>
  <c r="I130" i="97"/>
  <c r="B131" i="98"/>
  <c r="F131" i="98"/>
  <c r="B55" i="67"/>
  <c r="F55" i="67"/>
  <c r="H55" i="67" s="1"/>
  <c r="F56" i="46"/>
  <c r="G56" i="46" s="1"/>
  <c r="B56" i="46"/>
  <c r="E60" i="24"/>
  <c r="F60" i="24" s="1"/>
  <c r="G60" i="24" s="1"/>
  <c r="B60" i="24"/>
  <c r="G52" i="33"/>
  <c r="I52" i="33" s="1"/>
  <c r="G58" i="39"/>
  <c r="I58" i="39" s="1"/>
  <c r="B53" i="80"/>
  <c r="F53" i="80"/>
  <c r="G53" i="80" s="1"/>
  <c r="I60" i="23"/>
  <c r="I52" i="80"/>
  <c r="H53" i="82"/>
  <c r="I53" i="82" s="1"/>
  <c r="D54" i="82"/>
  <c r="E54" i="82" s="1"/>
  <c r="B51" i="94"/>
  <c r="F51" i="94"/>
  <c r="H51" i="94" s="1"/>
  <c r="B50" i="93"/>
  <c r="F50" i="93"/>
  <c r="G50" i="93" s="1"/>
  <c r="G52" i="86"/>
  <c r="D53" i="86"/>
  <c r="E53" i="86" s="1"/>
  <c r="H52" i="86"/>
  <c r="D52" i="25"/>
  <c r="G51" i="25"/>
  <c r="H51" i="25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 s="1"/>
  <c r="D55" i="65"/>
  <c r="E55" i="65" s="1"/>
  <c r="H54" i="65"/>
  <c r="I54" i="65" s="1"/>
  <c r="H58" i="42"/>
  <c r="I58" i="42" s="1"/>
  <c r="D59" i="42"/>
  <c r="E59" i="42" s="1"/>
  <c r="F59" i="42" s="1"/>
  <c r="B53" i="90"/>
  <c r="F53" i="90"/>
  <c r="G53" i="75"/>
  <c r="D54" i="75"/>
  <c r="E54" i="75" s="1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 s="1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 s="1"/>
  <c r="D57" i="72"/>
  <c r="E57" i="72"/>
  <c r="F61" i="27"/>
  <c r="G61" i="27" s="1"/>
  <c r="B61" i="27"/>
  <c r="D59" i="39"/>
  <c r="I50" i="92"/>
  <c r="I60" i="30"/>
  <c r="I59" i="17"/>
  <c r="I59" i="3"/>
  <c r="I62" i="28"/>
  <c r="G60" i="34"/>
  <c r="D61" i="34"/>
  <c r="E61" i="34" s="1"/>
  <c r="H60" i="34"/>
  <c r="H61" i="70"/>
  <c r="D62" i="70"/>
  <c r="G61" i="70"/>
  <c r="D52" i="83"/>
  <c r="E52" i="83" s="1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 s="1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 s="1"/>
  <c r="B56" i="57"/>
  <c r="F56" i="57"/>
  <c r="G56" i="57" s="1"/>
  <c r="D60" i="19"/>
  <c r="E60" i="19" s="1"/>
  <c r="D56" i="64"/>
  <c r="E56" i="64" s="1"/>
  <c r="E59" i="43"/>
  <c r="F59" i="43" s="1"/>
  <c r="E56" i="56"/>
  <c r="D56" i="56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J130" i="91"/>
  <c r="J155" i="91" s="1"/>
  <c r="J136" i="45"/>
  <c r="J137" i="73"/>
  <c r="D51" i="13"/>
  <c r="H50" i="13"/>
  <c r="G50" i="1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D55" i="62"/>
  <c r="E55" i="62" s="1"/>
  <c r="D52" i="87"/>
  <c r="E52" i="87" s="1"/>
  <c r="J137" i="41"/>
  <c r="J138" i="22"/>
  <c r="D53" i="33"/>
  <c r="E53" i="33" s="1"/>
  <c r="H51" i="87"/>
  <c r="I51" i="87" s="1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E140" i="22"/>
  <c r="D140" i="22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D137" i="54"/>
  <c r="G136" i="54"/>
  <c r="E137" i="54"/>
  <c r="J130" i="93"/>
  <c r="J155" i="93" s="1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H50" i="98" l="1"/>
  <c r="I50" i="98" s="1"/>
  <c r="H130" i="25"/>
  <c r="I130" i="25"/>
  <c r="E131" i="25"/>
  <c r="F131" i="25" s="1"/>
  <c r="B131" i="25"/>
  <c r="I56" i="99"/>
  <c r="D65" i="97"/>
  <c r="G64" i="97"/>
  <c r="H64" i="97"/>
  <c r="D51" i="98"/>
  <c r="E57" i="99"/>
  <c r="F57" i="99" s="1"/>
  <c r="D58" i="99" s="1"/>
  <c r="B57" i="99"/>
  <c r="I62" i="71"/>
  <c r="H130" i="99"/>
  <c r="I130" i="99"/>
  <c r="J130" i="99" s="1"/>
  <c r="J155" i="99" s="1"/>
  <c r="B131" i="99"/>
  <c r="F131" i="99"/>
  <c r="H50" i="93"/>
  <c r="H51" i="92"/>
  <c r="I51" i="92" s="1"/>
  <c r="J130" i="98"/>
  <c r="J155" i="98" s="1"/>
  <c r="E132" i="26"/>
  <c r="F132" i="26" s="1"/>
  <c r="B132" i="26"/>
  <c r="I131" i="26"/>
  <c r="H131" i="26"/>
  <c r="F59" i="73"/>
  <c r="H59" i="73" s="1"/>
  <c r="B59" i="73"/>
  <c r="H53" i="80"/>
  <c r="I53" i="80" s="1"/>
  <c r="I53" i="75"/>
  <c r="I61" i="29"/>
  <c r="I63" i="28"/>
  <c r="J130" i="97"/>
  <c r="J155" i="97" s="1"/>
  <c r="D132" i="98"/>
  <c r="G131" i="98"/>
  <c r="E132" i="98"/>
  <c r="D132" i="97"/>
  <c r="G131" i="97"/>
  <c r="E132" i="97"/>
  <c r="J134" i="61"/>
  <c r="I51" i="83"/>
  <c r="G55" i="67"/>
  <c r="I55" i="67" s="1"/>
  <c r="D56" i="67"/>
  <c r="E56" i="67" s="1"/>
  <c r="H56" i="46"/>
  <c r="I56" i="46" s="1"/>
  <c r="D57" i="46"/>
  <c r="E57" i="46" s="1"/>
  <c r="H60" i="24"/>
  <c r="I60" i="24" s="1"/>
  <c r="D61" i="24"/>
  <c r="E52" i="25"/>
  <c r="F52" i="25" s="1"/>
  <c r="G52" i="25" s="1"/>
  <c r="B52" i="25"/>
  <c r="B54" i="82"/>
  <c r="F54" i="82"/>
  <c r="G54" i="82" s="1"/>
  <c r="I50" i="93"/>
  <c r="G53" i="79"/>
  <c r="I53" i="79" s="1"/>
  <c r="I51" i="25"/>
  <c r="I52" i="86"/>
  <c r="E51" i="93"/>
  <c r="D51" i="93"/>
  <c r="G51" i="94"/>
  <c r="I51" i="94" s="1"/>
  <c r="D52" i="94"/>
  <c r="E52" i="94" s="1"/>
  <c r="D54" i="80"/>
  <c r="E54" i="80" s="1"/>
  <c r="H55" i="61"/>
  <c r="I55" i="61" s="1"/>
  <c r="B53" i="86"/>
  <c r="F53" i="86"/>
  <c r="G53" i="86" s="1"/>
  <c r="D60" i="42"/>
  <c r="E60" i="42" s="1"/>
  <c r="F60" i="42" s="1"/>
  <c r="H56" i="53"/>
  <c r="D57" i="53"/>
  <c r="E57" i="53" s="1"/>
  <c r="G52" i="91"/>
  <c r="D53" i="91"/>
  <c r="E53" i="91" s="1"/>
  <c r="D56" i="66"/>
  <c r="E56" i="66" s="1"/>
  <c r="F54" i="75"/>
  <c r="G54" i="75" s="1"/>
  <c r="B54" i="75"/>
  <c r="B59" i="42"/>
  <c r="G59" i="42"/>
  <c r="H59" i="42"/>
  <c r="D54" i="90"/>
  <c r="E54" i="90" s="1"/>
  <c r="D53" i="84"/>
  <c r="E53" i="84" s="1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73"/>
  <c r="I59" i="73" s="1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 s="1"/>
  <c r="G58" i="73"/>
  <c r="E59" i="39"/>
  <c r="F59" i="39" s="1"/>
  <c r="D60" i="39" s="1"/>
  <c r="H61" i="27"/>
  <c r="I61" i="27" s="1"/>
  <c r="D62" i="27"/>
  <c r="D56" i="61"/>
  <c r="E56" i="61"/>
  <c r="F53" i="85"/>
  <c r="G53" i="85" s="1"/>
  <c r="B53" i="85"/>
  <c r="G53" i="76"/>
  <c r="I53" i="76" s="1"/>
  <c r="G58" i="44"/>
  <c r="I58" i="44" s="1"/>
  <c r="H50" i="96"/>
  <c r="I50" i="96" s="1"/>
  <c r="D51" i="96"/>
  <c r="E51" i="96" s="1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D57" i="54"/>
  <c r="E57" i="54" s="1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D57" i="57"/>
  <c r="E57" i="57" s="1"/>
  <c r="B53" i="88"/>
  <c r="F53" i="88"/>
  <c r="D56" i="63"/>
  <c r="E56" i="63"/>
  <c r="F52" i="83"/>
  <c r="H52" i="83" s="1"/>
  <c r="B52" i="83"/>
  <c r="D52" i="89"/>
  <c r="E52" i="89" s="1"/>
  <c r="H58" i="74"/>
  <c r="I58" i="74" s="1"/>
  <c r="D59" i="74"/>
  <c r="E59" i="74" s="1"/>
  <c r="F59" i="74" s="1"/>
  <c r="B62" i="70"/>
  <c r="D63" i="31"/>
  <c r="E63" i="31" s="1"/>
  <c r="H51" i="89"/>
  <c r="D54" i="79"/>
  <c r="E54" i="79" s="1"/>
  <c r="G62" i="29"/>
  <c r="G56" i="54"/>
  <c r="B56" i="56"/>
  <c r="F56" i="56"/>
  <c r="B56" i="64"/>
  <c r="F56" i="64"/>
  <c r="B60" i="19"/>
  <c r="F60" i="19"/>
  <c r="H60" i="19" s="1"/>
  <c r="H55" i="60"/>
  <c r="I55" i="60" s="1"/>
  <c r="D56" i="60"/>
  <c r="E56" i="60" s="1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D54" i="77"/>
  <c r="E54" i="77" s="1"/>
  <c r="B63" i="71"/>
  <c r="F63" i="71"/>
  <c r="G63" i="71" s="1"/>
  <c r="G51" i="89"/>
  <c r="H62" i="29"/>
  <c r="D52" i="92"/>
  <c r="E52" i="92" s="1"/>
  <c r="H58" i="73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9" i="20"/>
  <c r="B52" i="26"/>
  <c r="D60" i="73"/>
  <c r="E60" i="73" s="1"/>
  <c r="B52" i="87"/>
  <c r="F52" i="87"/>
  <c r="G52" i="87" s="1"/>
  <c r="E59" i="20"/>
  <c r="F59" i="20" s="1"/>
  <c r="G55" i="59"/>
  <c r="I55" i="59" s="1"/>
  <c r="I50" i="13"/>
  <c r="F53" i="33"/>
  <c r="G53" i="33" s="1"/>
  <c r="B53" i="33"/>
  <c r="D61" i="18"/>
  <c r="E61" i="18" s="1"/>
  <c r="B51" i="13"/>
  <c r="F55" i="62"/>
  <c r="G55" i="62" s="1"/>
  <c r="B55" i="62"/>
  <c r="E56" i="59"/>
  <c r="D56" i="59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G141" i="29"/>
  <c r="D142" i="29"/>
  <c r="E142" i="29" s="1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E132" i="86"/>
  <c r="D132" i="86"/>
  <c r="E134" i="78"/>
  <c r="D134" i="78"/>
  <c r="G133" i="78"/>
  <c r="I131" i="91"/>
  <c r="H131" i="91"/>
  <c r="D140" i="19"/>
  <c r="E140" i="19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G139" i="34"/>
  <c r="E140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J130" i="25" l="1"/>
  <c r="D132" i="25"/>
  <c r="B132" i="25" s="1"/>
  <c r="G131" i="25"/>
  <c r="I64" i="97"/>
  <c r="B51" i="98"/>
  <c r="E58" i="99"/>
  <c r="F58" i="99" s="1"/>
  <c r="D59" i="99" s="1"/>
  <c r="B58" i="99"/>
  <c r="H57" i="99"/>
  <c r="G57" i="99"/>
  <c r="E51" i="98"/>
  <c r="F51" i="98" s="1"/>
  <c r="E65" i="97"/>
  <c r="F65" i="97" s="1"/>
  <c r="B65" i="97"/>
  <c r="I58" i="73"/>
  <c r="D132" i="99"/>
  <c r="G131" i="99"/>
  <c r="E132" i="99"/>
  <c r="J131" i="26"/>
  <c r="G132" i="26"/>
  <c r="D133" i="26"/>
  <c r="I52" i="91"/>
  <c r="I56" i="53"/>
  <c r="B132" i="97"/>
  <c r="F132" i="97"/>
  <c r="H131" i="98"/>
  <c r="I131" i="98"/>
  <c r="I131" i="97"/>
  <c r="H131" i="97"/>
  <c r="B132" i="98"/>
  <c r="F132" i="98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 s="1"/>
  <c r="H53" i="86"/>
  <c r="I53" i="86" s="1"/>
  <c r="B51" i="93"/>
  <c r="F51" i="93"/>
  <c r="G51" i="93" s="1"/>
  <c r="D55" i="82"/>
  <c r="E55" i="82" s="1"/>
  <c r="B52" i="94"/>
  <c r="F52" i="94"/>
  <c r="H52" i="94" s="1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 s="1"/>
  <c r="G51" i="95"/>
  <c r="I51" i="95" s="1"/>
  <c r="H58" i="58"/>
  <c r="I58" i="58" s="1"/>
  <c r="D59" i="58"/>
  <c r="E59" i="58" s="1"/>
  <c r="H55" i="65"/>
  <c r="I55" i="65" s="1"/>
  <c r="D56" i="65"/>
  <c r="E56" i="65" s="1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I63" i="71" s="1"/>
  <c r="H53" i="85"/>
  <c r="I53" i="85" s="1"/>
  <c r="D54" i="85"/>
  <c r="E54" i="85" s="1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D52" i="95"/>
  <c r="E52" i="95" s="1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D57" i="56"/>
  <c r="E57" i="56" s="1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 s="1"/>
  <c r="D53" i="83"/>
  <c r="E53" i="83" s="1"/>
  <c r="H53" i="88"/>
  <c r="D54" i="88"/>
  <c r="E54" i="88" s="1"/>
  <c r="D56" i="68"/>
  <c r="E56" i="68" s="1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8" i="73"/>
  <c r="J130" i="33"/>
  <c r="J139" i="22"/>
  <c r="J135" i="62"/>
  <c r="D52" i="13"/>
  <c r="E52" i="13" s="1"/>
  <c r="G51" i="13"/>
  <c r="H51" i="13"/>
  <c r="D60" i="20"/>
  <c r="E60" i="20" s="1"/>
  <c r="H59" i="20"/>
  <c r="G59" i="20"/>
  <c r="D53" i="26"/>
  <c r="E53" i="26" s="1"/>
  <c r="H52" i="26"/>
  <c r="G52" i="26"/>
  <c r="J138" i="41"/>
  <c r="F56" i="59"/>
  <c r="G56" i="59" s="1"/>
  <c r="B56" i="59"/>
  <c r="F61" i="18"/>
  <c r="G61" i="18" s="1"/>
  <c r="B61" i="18"/>
  <c r="D56" i="62"/>
  <c r="E56" i="62" s="1"/>
  <c r="D54" i="33"/>
  <c r="E54" i="33" s="1"/>
  <c r="D53" i="87"/>
  <c r="E53" i="87" s="1"/>
  <c r="H55" i="62"/>
  <c r="I55" i="62" s="1"/>
  <c r="H53" i="33"/>
  <c r="I53" i="33" s="1"/>
  <c r="H52" i="87"/>
  <c r="I52" i="87" s="1"/>
  <c r="F60" i="73"/>
  <c r="H60" i="73" s="1"/>
  <c r="B60" i="73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E140" i="41"/>
  <c r="D140" i="4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J139" i="21"/>
  <c r="J133" i="77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E140" i="42"/>
  <c r="G139" i="42"/>
  <c r="D140" i="42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E132" i="25" l="1"/>
  <c r="F132" i="25" s="1"/>
  <c r="D66" i="97"/>
  <c r="B66" i="97" s="1"/>
  <c r="G65" i="97"/>
  <c r="I131" i="25"/>
  <c r="H131" i="25"/>
  <c r="I57" i="99"/>
  <c r="I58" i="55"/>
  <c r="G58" i="99"/>
  <c r="D52" i="98"/>
  <c r="E52" i="98" s="1"/>
  <c r="G51" i="98"/>
  <c r="H51" i="98"/>
  <c r="E59" i="99"/>
  <c r="F59" i="99" s="1"/>
  <c r="D60" i="99" s="1"/>
  <c r="B59" i="99"/>
  <c r="H65" i="97"/>
  <c r="H58" i="99"/>
  <c r="H131" i="99"/>
  <c r="I131" i="99"/>
  <c r="B132" i="99"/>
  <c r="F132" i="99"/>
  <c r="B133" i="26"/>
  <c r="E133" i="26"/>
  <c r="F133" i="26" s="1"/>
  <c r="H132" i="26"/>
  <c r="I132" i="26"/>
  <c r="G57" i="46"/>
  <c r="I57" i="46" s="1"/>
  <c r="I55" i="68"/>
  <c r="G56" i="61"/>
  <c r="I56" i="61" s="1"/>
  <c r="I60" i="22"/>
  <c r="D133" i="98"/>
  <c r="G132" i="98"/>
  <c r="E133" i="98"/>
  <c r="D133" i="97"/>
  <c r="E133" i="97" s="1"/>
  <c r="G132" i="97"/>
  <c r="G54" i="90"/>
  <c r="I54" i="90" s="1"/>
  <c r="H56" i="67"/>
  <c r="I56" i="67" s="1"/>
  <c r="D57" i="67"/>
  <c r="E57" i="67" s="1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 s="1"/>
  <c r="G52" i="94"/>
  <c r="I52" i="94" s="1"/>
  <c r="D53" i="94"/>
  <c r="E53" i="94" s="1"/>
  <c r="H63" i="31"/>
  <c r="E53" i="25"/>
  <c r="F53" i="25" s="1"/>
  <c r="B53" i="25"/>
  <c r="H54" i="80"/>
  <c r="H51" i="93"/>
  <c r="I51" i="93" s="1"/>
  <c r="D52" i="93"/>
  <c r="E52" i="93" s="1"/>
  <c r="F54" i="86"/>
  <c r="B54" i="86"/>
  <c r="D62" i="42"/>
  <c r="G56" i="66"/>
  <c r="I56" i="66" s="1"/>
  <c r="D57" i="66"/>
  <c r="E57" i="66" s="1"/>
  <c r="G59" i="55"/>
  <c r="G62" i="23"/>
  <c r="H57" i="53"/>
  <c r="I57" i="53" s="1"/>
  <c r="D58" i="53"/>
  <c r="D54" i="91"/>
  <c r="E54" i="91" s="1"/>
  <c r="F56" i="65"/>
  <c r="G56" i="65" s="1"/>
  <c r="B56" i="65"/>
  <c r="E63" i="23"/>
  <c r="F63" i="23" s="1"/>
  <c r="B63" i="23"/>
  <c r="E60" i="55"/>
  <c r="F60" i="55" s="1"/>
  <c r="B60" i="55"/>
  <c r="D55" i="90"/>
  <c r="E55" i="90" s="1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D52" i="96"/>
  <c r="E52" i="96" s="1"/>
  <c r="G63" i="31"/>
  <c r="G54" i="78"/>
  <c r="I54" i="78" s="1"/>
  <c r="H56" i="63"/>
  <c r="I56" i="63" s="1"/>
  <c r="F58" i="72"/>
  <c r="G58" i="72" s="1"/>
  <c r="B58" i="72"/>
  <c r="H54" i="76"/>
  <c r="I54" i="76" s="1"/>
  <c r="D55" i="76"/>
  <c r="E55" i="76" s="1"/>
  <c r="B54" i="85"/>
  <c r="F54" i="85"/>
  <c r="G54" i="85" s="1"/>
  <c r="H59" i="44"/>
  <c r="I59" i="44" s="1"/>
  <c r="D60" i="44"/>
  <c r="F52" i="95"/>
  <c r="B52" i="95"/>
  <c r="D57" i="61"/>
  <c r="E57" i="61" s="1"/>
  <c r="G51" i="96"/>
  <c r="I51" i="96" s="1"/>
  <c r="H53" i="81"/>
  <c r="I53" i="81" s="1"/>
  <c r="D54" i="81"/>
  <c r="E54" i="81" s="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D55" i="77"/>
  <c r="E55" i="77" s="1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 s="1"/>
  <c r="D57" i="60"/>
  <c r="E57" i="60" s="1"/>
  <c r="I51" i="13"/>
  <c r="H57" i="57"/>
  <c r="I57" i="57" s="1"/>
  <c r="E64" i="31"/>
  <c r="F64" i="31" s="1"/>
  <c r="B64" i="31"/>
  <c r="H54" i="79"/>
  <c r="I54" i="79" s="1"/>
  <c r="D55" i="79"/>
  <c r="E55" i="79" s="1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 s="1"/>
  <c r="H57" i="54"/>
  <c r="I57" i="54" s="1"/>
  <c r="D57" i="63"/>
  <c r="E57" i="63" s="1"/>
  <c r="I62" i="70"/>
  <c r="F61" i="43"/>
  <c r="H61" i="43" s="1"/>
  <c r="B61" i="43"/>
  <c r="J141" i="30"/>
  <c r="J134" i="67"/>
  <c r="J142" i="28"/>
  <c r="J135" i="63"/>
  <c r="J139" i="34"/>
  <c r="J141" i="69"/>
  <c r="J136" i="53"/>
  <c r="J133" i="78"/>
  <c r="J141" i="70"/>
  <c r="J139" i="19"/>
  <c r="D61" i="73"/>
  <c r="B54" i="33"/>
  <c r="F54" i="33"/>
  <c r="G54" i="33" s="1"/>
  <c r="B60" i="20"/>
  <c r="F60" i="20"/>
  <c r="G60" i="20" s="1"/>
  <c r="J134" i="66"/>
  <c r="J136" i="58"/>
  <c r="J136" i="72"/>
  <c r="F56" i="62"/>
  <c r="G56" i="62" s="1"/>
  <c r="B56" i="62"/>
  <c r="D62" i="18"/>
  <c r="D57" i="59"/>
  <c r="E57" i="59" s="1"/>
  <c r="I52" i="26"/>
  <c r="J135" i="64"/>
  <c r="J135" i="61"/>
  <c r="H56" i="59"/>
  <c r="I56" i="59" s="1"/>
  <c r="I59" i="20"/>
  <c r="B52" i="13"/>
  <c r="F52" i="13"/>
  <c r="G52" i="13" s="1"/>
  <c r="B53" i="87"/>
  <c r="F53" i="87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/>
  <c r="G139" i="43"/>
  <c r="E137" i="61"/>
  <c r="D137" i="61"/>
  <c r="G136" i="61"/>
  <c r="I138" i="45"/>
  <c r="H138" i="45"/>
  <c r="D141" i="19"/>
  <c r="E141" i="19" s="1"/>
  <c r="G140" i="19"/>
  <c r="G132" i="86"/>
  <c r="E133" i="86"/>
  <c r="D133" i="86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E140" i="39"/>
  <c r="G139" i="39"/>
  <c r="D140" i="39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F139" i="56"/>
  <c r="B139" i="5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B133" i="93"/>
  <c r="F133" i="93"/>
  <c r="E66" i="97" l="1"/>
  <c r="F66" i="97" s="1"/>
  <c r="G66" i="97" s="1"/>
  <c r="I65" i="97"/>
  <c r="D133" i="25"/>
  <c r="G132" i="25"/>
  <c r="I51" i="98"/>
  <c r="J131" i="25"/>
  <c r="J132" i="26"/>
  <c r="I58" i="99"/>
  <c r="E60" i="99"/>
  <c r="F60" i="99" s="1"/>
  <c r="D61" i="99" s="1"/>
  <c r="B60" i="99"/>
  <c r="H59" i="99"/>
  <c r="G59" i="99"/>
  <c r="H66" i="97"/>
  <c r="I66" i="97" s="1"/>
  <c r="F52" i="98"/>
  <c r="H52" i="98" s="1"/>
  <c r="B52" i="98"/>
  <c r="E133" i="99"/>
  <c r="D133" i="99"/>
  <c r="G132" i="99"/>
  <c r="D134" i="26"/>
  <c r="G133" i="26"/>
  <c r="G61" i="43"/>
  <c r="I65" i="28"/>
  <c r="I59" i="55"/>
  <c r="I63" i="31"/>
  <c r="B133" i="97"/>
  <c r="F133" i="97"/>
  <c r="H132" i="98"/>
  <c r="I132" i="98"/>
  <c r="I132" i="97"/>
  <c r="H132" i="97"/>
  <c r="F133" i="98"/>
  <c r="B133" i="98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3" i="25"/>
  <c r="D54" i="25"/>
  <c r="G53" i="25"/>
  <c r="H55" i="82"/>
  <c r="I55" i="82" s="1"/>
  <c r="D56" i="82"/>
  <c r="E56" i="82" s="1"/>
  <c r="G54" i="86"/>
  <c r="D55" i="86"/>
  <c r="H54" i="86"/>
  <c r="E55" i="86"/>
  <c r="F54" i="91"/>
  <c r="G54" i="91" s="1"/>
  <c r="B54" i="91"/>
  <c r="I53" i="91"/>
  <c r="D56" i="75"/>
  <c r="E56" i="75" s="1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 s="1"/>
  <c r="D63" i="34"/>
  <c r="H62" i="34"/>
  <c r="D53" i="95"/>
  <c r="E53" i="95" s="1"/>
  <c r="I62" i="27"/>
  <c r="B61" i="39"/>
  <c r="H52" i="95"/>
  <c r="B60" i="44"/>
  <c r="D55" i="85"/>
  <c r="E55" i="85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I61" i="43"/>
  <c r="D55" i="88"/>
  <c r="E55" i="88" s="1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2" i="13"/>
  <c r="I52" i="13" s="1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D57" i="68"/>
  <c r="E57" i="68" s="1"/>
  <c r="G63" i="70"/>
  <c r="I63" i="70" s="1"/>
  <c r="B61" i="41"/>
  <c r="H61" i="41"/>
  <c r="G61" i="41"/>
  <c r="I60" i="21"/>
  <c r="J141" i="24"/>
  <c r="E143" i="27"/>
  <c r="F143" i="27" s="1"/>
  <c r="J140" i="22"/>
  <c r="J140" i="21"/>
  <c r="J138" i="56"/>
  <c r="J139" i="73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D53" i="13"/>
  <c r="E53" i="13" s="1"/>
  <c r="E62" i="18"/>
  <c r="F62" i="18" s="1"/>
  <c r="H60" i="20"/>
  <c r="I60" i="20" s="1"/>
  <c r="B61" i="73"/>
  <c r="J134" i="76"/>
  <c r="H53" i="26"/>
  <c r="I53" i="26" s="1"/>
  <c r="H53" i="87"/>
  <c r="D57" i="62"/>
  <c r="E57" i="62" s="1"/>
  <c r="E61" i="73"/>
  <c r="F61" i="73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I141" i="18"/>
  <c r="H141" i="18"/>
  <c r="F138" i="59"/>
  <c r="B138" i="59"/>
  <c r="J137" i="55"/>
  <c r="H137" i="59"/>
  <c r="I137" i="59"/>
  <c r="B143" i="23"/>
  <c r="F143" i="23"/>
  <c r="D140" i="56"/>
  <c r="G139" i="56"/>
  <c r="E140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G140" i="42"/>
  <c r="D141" i="42"/>
  <c r="E141" i="42" s="1"/>
  <c r="H133" i="95"/>
  <c r="I133" i="95"/>
  <c r="G133" i="93"/>
  <c r="D134" i="93"/>
  <c r="E142" i="21"/>
  <c r="G141" i="21"/>
  <c r="D142" i="2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D67" i="97" l="1"/>
  <c r="E67" i="97" s="1"/>
  <c r="F67" i="97" s="1"/>
  <c r="D68" i="97" s="1"/>
  <c r="H132" i="25"/>
  <c r="I132" i="25"/>
  <c r="J132" i="25" s="1"/>
  <c r="E133" i="25"/>
  <c r="F133" i="25" s="1"/>
  <c r="B133" i="25"/>
  <c r="G60" i="99"/>
  <c r="I59" i="99"/>
  <c r="B68" i="97"/>
  <c r="D53" i="98"/>
  <c r="E53" i="98"/>
  <c r="G67" i="97"/>
  <c r="H67" i="97"/>
  <c r="E61" i="99"/>
  <c r="F61" i="99" s="1"/>
  <c r="B61" i="99"/>
  <c r="G52" i="98"/>
  <c r="I52" i="98" s="1"/>
  <c r="H60" i="99"/>
  <c r="H132" i="99"/>
  <c r="I132" i="99"/>
  <c r="F133" i="99"/>
  <c r="B133" i="99"/>
  <c r="H53" i="94"/>
  <c r="I53" i="94" s="1"/>
  <c r="I133" i="26"/>
  <c r="H133" i="26"/>
  <c r="B134" i="26"/>
  <c r="E134" i="26"/>
  <c r="F134" i="26" s="1"/>
  <c r="I63" i="23"/>
  <c r="I62" i="34"/>
  <c r="H52" i="93"/>
  <c r="I52" i="93" s="1"/>
  <c r="I58" i="46"/>
  <c r="I62" i="24"/>
  <c r="G133" i="98"/>
  <c r="D134" i="98"/>
  <c r="E134" i="98"/>
  <c r="D134" i="97"/>
  <c r="E134" i="97" s="1"/>
  <c r="G133" i="97"/>
  <c r="G143" i="27"/>
  <c r="H143" i="27" s="1"/>
  <c r="D144" i="27"/>
  <c r="B144" i="27" s="1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E54" i="25"/>
  <c r="F54" i="25" s="1"/>
  <c r="B54" i="25"/>
  <c r="B55" i="86"/>
  <c r="F55" i="86"/>
  <c r="I53" i="25"/>
  <c r="D56" i="80"/>
  <c r="E56" i="80" s="1"/>
  <c r="D54" i="94"/>
  <c r="E54" i="94"/>
  <c r="G57" i="59"/>
  <c r="I57" i="59" s="1"/>
  <c r="H55" i="79"/>
  <c r="I55" i="79" s="1"/>
  <c r="H55" i="80"/>
  <c r="I55" i="80" s="1"/>
  <c r="D53" i="93"/>
  <c r="E53" i="93" s="1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D58" i="66"/>
  <c r="E58" i="66" s="1"/>
  <c r="E64" i="23"/>
  <c r="F64" i="23" s="1"/>
  <c r="B64" i="23"/>
  <c r="B56" i="75"/>
  <c r="F56" i="75"/>
  <c r="G56" i="75" s="1"/>
  <c r="H54" i="91"/>
  <c r="I54" i="91" s="1"/>
  <c r="D55" i="91"/>
  <c r="E55" i="91" s="1"/>
  <c r="D61" i="44"/>
  <c r="E61" i="44" s="1"/>
  <c r="H60" i="44"/>
  <c r="G60" i="44"/>
  <c r="G53" i="89"/>
  <c r="I53" i="89" s="1"/>
  <c r="H55" i="76"/>
  <c r="I55" i="76" s="1"/>
  <c r="D56" i="76"/>
  <c r="E56" i="76" s="1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 s="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 s="1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D56" i="77"/>
  <c r="E56" i="77" s="1"/>
  <c r="D56" i="79"/>
  <c r="E56" i="79" s="1"/>
  <c r="B55" i="88"/>
  <c r="F55" i="88"/>
  <c r="H55" i="88" s="1"/>
  <c r="F58" i="56"/>
  <c r="B58" i="56"/>
  <c r="D59" i="57"/>
  <c r="E59" i="57" s="1"/>
  <c r="F59" i="57" s="1"/>
  <c r="D54" i="89"/>
  <c r="E54" i="89" s="1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 s="1"/>
  <c r="D54" i="92"/>
  <c r="E54" i="92" s="1"/>
  <c r="E66" i="29"/>
  <c r="F66" i="29" s="1"/>
  <c r="B66" i="29"/>
  <c r="B65" i="71"/>
  <c r="F65" i="69"/>
  <c r="D66" i="69" s="1"/>
  <c r="B65" i="69"/>
  <c r="H55" i="78"/>
  <c r="I55" i="78" s="1"/>
  <c r="D56" i="78"/>
  <c r="E56" i="78" s="1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J139" i="39"/>
  <c r="J140" i="34"/>
  <c r="J136" i="64"/>
  <c r="J137" i="59"/>
  <c r="J141" i="31"/>
  <c r="D62" i="73"/>
  <c r="G61" i="73"/>
  <c r="H61" i="73"/>
  <c r="D63" i="18"/>
  <c r="E63" i="18" s="1"/>
  <c r="G62" i="18"/>
  <c r="H62" i="18"/>
  <c r="D58" i="59"/>
  <c r="E58" i="59" s="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B61" i="20"/>
  <c r="B54" i="87"/>
  <c r="F54" i="87"/>
  <c r="H54" i="87" s="1"/>
  <c r="J136" i="65"/>
  <c r="B57" i="62"/>
  <c r="F57" i="62"/>
  <c r="H57" i="62" s="1"/>
  <c r="F53" i="13"/>
  <c r="G53" i="13" s="1"/>
  <c r="B53" i="13"/>
  <c r="E61" i="20"/>
  <c r="F61" i="20" s="1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E134" i="86"/>
  <c r="G133" i="86"/>
  <c r="D134" i="86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J142" i="23"/>
  <c r="G142" i="18"/>
  <c r="D143" i="18"/>
  <c r="G138" i="59"/>
  <c r="E139" i="59"/>
  <c r="D139" i="59"/>
  <c r="D144" i="23"/>
  <c r="E144" i="23" s="1"/>
  <c r="G143" i="23"/>
  <c r="I139" i="56"/>
  <c r="H139" i="56"/>
  <c r="J141" i="18"/>
  <c r="E144" i="71"/>
  <c r="G143" i="71"/>
  <c r="D144" i="71"/>
  <c r="G139" i="57"/>
  <c r="E140" i="57"/>
  <c r="D140" i="57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/>
  <c r="H138" i="54"/>
  <c r="I138" i="54"/>
  <c r="I138" i="55"/>
  <c r="H138" i="55"/>
  <c r="F136" i="76"/>
  <c r="B136" i="76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B67" i="97" l="1"/>
  <c r="E68" i="97"/>
  <c r="F68" i="97" s="1"/>
  <c r="D69" i="97" s="1"/>
  <c r="E69" i="97" s="1"/>
  <c r="F69" i="97" s="1"/>
  <c r="D134" i="25"/>
  <c r="G133" i="25"/>
  <c r="I60" i="99"/>
  <c r="I67" i="97"/>
  <c r="I66" i="28"/>
  <c r="D62" i="99"/>
  <c r="G61" i="99"/>
  <c r="H61" i="99"/>
  <c r="B53" i="98"/>
  <c r="F53" i="98"/>
  <c r="H53" i="98" s="1"/>
  <c r="H68" i="97"/>
  <c r="G133" i="99"/>
  <c r="E134" i="99"/>
  <c r="D134" i="99"/>
  <c r="E144" i="27"/>
  <c r="F144" i="27" s="1"/>
  <c r="D135" i="26"/>
  <c r="B135" i="26" s="1"/>
  <c r="G134" i="26"/>
  <c r="J133" i="26"/>
  <c r="I63" i="24"/>
  <c r="I62" i="22"/>
  <c r="I143" i="27"/>
  <c r="J143" i="27" s="1"/>
  <c r="F134" i="97"/>
  <c r="B134" i="97"/>
  <c r="B134" i="98"/>
  <c r="F134" i="98"/>
  <c r="H133" i="97"/>
  <c r="I133" i="97"/>
  <c r="H133" i="98"/>
  <c r="I133" i="98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 s="1"/>
  <c r="H55" i="86"/>
  <c r="H56" i="82"/>
  <c r="I56" i="82" s="1"/>
  <c r="D57" i="82"/>
  <c r="E57" i="82" s="1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 s="1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D54" i="95"/>
  <c r="E54" i="95" s="1"/>
  <c r="G59" i="72"/>
  <c r="D56" i="85"/>
  <c r="E56" i="85" s="1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H53" i="13"/>
  <c r="I53" i="13" s="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 s="1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E58" i="68"/>
  <c r="D58" i="68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D56" i="88"/>
  <c r="E56" i="88" s="1"/>
  <c r="D66" i="31"/>
  <c r="E66" i="31" s="1"/>
  <c r="G64" i="17"/>
  <c r="E62" i="21"/>
  <c r="F62" i="21" s="1"/>
  <c r="F64" i="30"/>
  <c r="H64" i="30" s="1"/>
  <c r="B64" i="30"/>
  <c r="G144" i="27"/>
  <c r="D145" i="27"/>
  <c r="J137" i="62"/>
  <c r="D62" i="20"/>
  <c r="E62" i="20" s="1"/>
  <c r="H61" i="20"/>
  <c r="G61" i="20"/>
  <c r="D54" i="13"/>
  <c r="E54" i="13" s="1"/>
  <c r="G57" i="62"/>
  <c r="I57" i="62" s="1"/>
  <c r="D55" i="87"/>
  <c r="E55" i="87"/>
  <c r="F63" i="18"/>
  <c r="H63" i="18" s="1"/>
  <c r="B63" i="18"/>
  <c r="J139" i="56"/>
  <c r="J140" i="73"/>
  <c r="D58" i="62"/>
  <c r="E58" i="62" s="1"/>
  <c r="B58" i="59"/>
  <c r="F58" i="59"/>
  <c r="G58" i="59" s="1"/>
  <c r="B62" i="73"/>
  <c r="J141" i="21"/>
  <c r="E144" i="30"/>
  <c r="F144" i="30" s="1"/>
  <c r="G144" i="30" s="1"/>
  <c r="G54" i="87"/>
  <c r="I54" i="87" s="1"/>
  <c r="D55" i="26"/>
  <c r="E55" i="26" s="1"/>
  <c r="D56" i="33"/>
  <c r="E56" i="33" s="1"/>
  <c r="I62" i="18"/>
  <c r="E62" i="73"/>
  <c r="F62" i="7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F138" i="60"/>
  <c r="B138" i="60"/>
  <c r="J139" i="45"/>
  <c r="B142" i="19"/>
  <c r="F142" i="19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8" i="54"/>
  <c r="H143" i="71"/>
  <c r="I143" i="71"/>
  <c r="D144" i="24"/>
  <c r="G143" i="24"/>
  <c r="G134" i="93"/>
  <c r="D135" i="93"/>
  <c r="E135" i="93" s="1"/>
  <c r="F134" i="87"/>
  <c r="B134" i="87"/>
  <c r="B142" i="3"/>
  <c r="F142" i="3"/>
  <c r="E140" i="55"/>
  <c r="D140" i="55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B69" i="97" l="1"/>
  <c r="G68" i="97"/>
  <c r="G53" i="98"/>
  <c r="I53" i="98" s="1"/>
  <c r="H133" i="25"/>
  <c r="I133" i="25"/>
  <c r="B134" i="25"/>
  <c r="E134" i="25"/>
  <c r="F134" i="25" s="1"/>
  <c r="I58" i="64"/>
  <c r="E135" i="26"/>
  <c r="F135" i="26" s="1"/>
  <c r="D136" i="26" s="1"/>
  <c r="B136" i="26" s="1"/>
  <c r="I68" i="97"/>
  <c r="I61" i="99"/>
  <c r="D70" i="97"/>
  <c r="G69" i="97"/>
  <c r="H69" i="97"/>
  <c r="D54" i="98"/>
  <c r="E62" i="99"/>
  <c r="F62" i="99" s="1"/>
  <c r="D63" i="99" s="1"/>
  <c r="B62" i="99"/>
  <c r="B134" i="99"/>
  <c r="F134" i="99"/>
  <c r="I133" i="99"/>
  <c r="H133" i="99"/>
  <c r="I134" i="26"/>
  <c r="H134" i="26"/>
  <c r="I60" i="46"/>
  <c r="I59" i="72"/>
  <c r="I57" i="65"/>
  <c r="I65" i="31"/>
  <c r="D135" i="98"/>
  <c r="G134" i="98"/>
  <c r="E135" i="98"/>
  <c r="D135" i="97"/>
  <c r="E135" i="97" s="1"/>
  <c r="G134" i="97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D55" i="94"/>
  <c r="E55" i="94" s="1"/>
  <c r="G64" i="30"/>
  <c r="I64" i="30" s="1"/>
  <c r="G59" i="54"/>
  <c r="I59" i="54" s="1"/>
  <c r="I61" i="55"/>
  <c r="H56" i="80"/>
  <c r="I55" i="86"/>
  <c r="G54" i="94"/>
  <c r="I54" i="25"/>
  <c r="I66" i="29"/>
  <c r="I63" i="34"/>
  <c r="B57" i="82"/>
  <c r="F57" i="82"/>
  <c r="G57" i="82" s="1"/>
  <c r="E55" i="25"/>
  <c r="F55" i="25" s="1"/>
  <c r="B55" i="25"/>
  <c r="D54" i="93"/>
  <c r="E54" i="93" s="1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D56" i="84"/>
  <c r="E56" i="84" s="1"/>
  <c r="B57" i="75"/>
  <c r="F57" i="75"/>
  <c r="G66" i="3"/>
  <c r="I66" i="3" s="1"/>
  <c r="H59" i="53"/>
  <c r="G58" i="66"/>
  <c r="I58" i="66" s="1"/>
  <c r="D59" i="66"/>
  <c r="D56" i="91"/>
  <c r="E56" i="91" s="1"/>
  <c r="G55" i="91"/>
  <c r="H55" i="91"/>
  <c r="E65" i="23"/>
  <c r="F65" i="23" s="1"/>
  <c r="B65" i="23"/>
  <c r="G59" i="53"/>
  <c r="H56" i="90"/>
  <c r="I56" i="90" s="1"/>
  <c r="D57" i="90"/>
  <c r="E57" i="90" s="1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 s="1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 s="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D55" i="89"/>
  <c r="E55" i="89" s="1"/>
  <c r="E67" i="29"/>
  <c r="F67" i="29" s="1"/>
  <c r="B67" i="29"/>
  <c r="G58" i="60"/>
  <c r="G56" i="79"/>
  <c r="I56" i="79" s="1"/>
  <c r="D57" i="79"/>
  <c r="E57" i="79" s="1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D57" i="78"/>
  <c r="E57" i="78" s="1"/>
  <c r="D67" i="69"/>
  <c r="E67" i="69" s="1"/>
  <c r="B60" i="57"/>
  <c r="D145" i="30"/>
  <c r="B145" i="30" s="1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D55" i="92"/>
  <c r="E55" i="92" s="1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D57" i="77"/>
  <c r="E57" i="77" s="1"/>
  <c r="E60" i="57"/>
  <c r="F60" i="57" s="1"/>
  <c r="G64" i="32"/>
  <c r="B61" i="45"/>
  <c r="F61" i="45"/>
  <c r="H61" i="45" s="1"/>
  <c r="E66" i="71"/>
  <c r="F66" i="71" s="1"/>
  <c r="E145" i="27"/>
  <c r="F145" i="27" s="1"/>
  <c r="B145" i="27"/>
  <c r="H144" i="27"/>
  <c r="I144" i="27"/>
  <c r="J135" i="78"/>
  <c r="J143" i="70"/>
  <c r="J138" i="58"/>
  <c r="J141" i="20"/>
  <c r="J143" i="69"/>
  <c r="D63" i="73"/>
  <c r="G62" i="73"/>
  <c r="H62" i="73"/>
  <c r="J143" i="23"/>
  <c r="J138" i="53"/>
  <c r="J143" i="29"/>
  <c r="J136" i="68"/>
  <c r="J140" i="43"/>
  <c r="B56" i="33"/>
  <c r="F56" i="33"/>
  <c r="D64" i="18"/>
  <c r="J137" i="65"/>
  <c r="H58" i="59"/>
  <c r="I58" i="59" s="1"/>
  <c r="I61" i="20"/>
  <c r="J135" i="79"/>
  <c r="B58" i="62"/>
  <c r="F58" i="62"/>
  <c r="G58" i="62" s="1"/>
  <c r="G63" i="18"/>
  <c r="I63" i="18" s="1"/>
  <c r="F55" i="87"/>
  <c r="G55" i="87" s="1"/>
  <c r="B55" i="87"/>
  <c r="B54" i="13"/>
  <c r="F54" i="13"/>
  <c r="H54" i="13" s="1"/>
  <c r="F55" i="26"/>
  <c r="B55" i="26"/>
  <c r="D59" i="59"/>
  <c r="E59" i="59" s="1"/>
  <c r="F62" i="20"/>
  <c r="B62" i="20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E140" i="53"/>
  <c r="G139" i="53"/>
  <c r="D140" i="53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E135" i="86"/>
  <c r="G134" i="86"/>
  <c r="D135" i="86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E140" i="46"/>
  <c r="G139" i="46"/>
  <c r="D140" i="46"/>
  <c r="J137" i="63"/>
  <c r="J142" i="18"/>
  <c r="H140" i="56"/>
  <c r="I140" i="56"/>
  <c r="J138" i="59"/>
  <c r="F141" i="56"/>
  <c r="B141" i="56"/>
  <c r="G139" i="59"/>
  <c r="E140" i="59"/>
  <c r="D140" i="59"/>
  <c r="D145" i="23"/>
  <c r="G144" i="23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43" i="24"/>
  <c r="H143" i="24"/>
  <c r="J133" i="25" l="1"/>
  <c r="D135" i="25"/>
  <c r="G134" i="25"/>
  <c r="G135" i="26"/>
  <c r="E136" i="26"/>
  <c r="F136" i="26" s="1"/>
  <c r="D137" i="26" s="1"/>
  <c r="I69" i="97"/>
  <c r="B54" i="98"/>
  <c r="E63" i="99"/>
  <c r="F63" i="99" s="1"/>
  <c r="G63" i="99" s="1"/>
  <c r="B63" i="99"/>
  <c r="H62" i="99"/>
  <c r="G62" i="99"/>
  <c r="E54" i="98"/>
  <c r="F54" i="98" s="1"/>
  <c r="E70" i="97"/>
  <c r="F70" i="97" s="1"/>
  <c r="G70" i="97" s="1"/>
  <c r="B70" i="97"/>
  <c r="D135" i="99"/>
  <c r="G134" i="99"/>
  <c r="E135" i="99"/>
  <c r="I55" i="91"/>
  <c r="J134" i="26"/>
  <c r="I64" i="27"/>
  <c r="I56" i="80"/>
  <c r="D63" i="58"/>
  <c r="B63" i="58" s="1"/>
  <c r="I61" i="58"/>
  <c r="I61" i="46"/>
  <c r="F135" i="97"/>
  <c r="B135" i="97"/>
  <c r="H134" i="98"/>
  <c r="I134" i="98"/>
  <c r="H134" i="97"/>
  <c r="I134" i="97"/>
  <c r="B135" i="98"/>
  <c r="F135" i="98"/>
  <c r="E145" i="30"/>
  <c r="F145" i="30" s="1"/>
  <c r="G145" i="30" s="1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D57" i="86"/>
  <c r="E57" i="86" s="1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 s="1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D55" i="95"/>
  <c r="E55" i="95" s="1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E143" i="20"/>
  <c r="F143" i="20" s="1"/>
  <c r="D146" i="27"/>
  <c r="G145" i="27"/>
  <c r="J144" i="27"/>
  <c r="J138" i="62"/>
  <c r="J133" i="33"/>
  <c r="D63" i="20"/>
  <c r="E63" i="20" s="1"/>
  <c r="D57" i="33"/>
  <c r="E57" i="33" s="1"/>
  <c r="B63" i="73"/>
  <c r="J144" i="30"/>
  <c r="D59" i="62"/>
  <c r="E63" i="73"/>
  <c r="F63" i="73" s="1"/>
  <c r="D56" i="26"/>
  <c r="E56" i="26" s="1"/>
  <c r="B64" i="18"/>
  <c r="J140" i="45"/>
  <c r="G62" i="20"/>
  <c r="G55" i="26"/>
  <c r="D55" i="13"/>
  <c r="H56" i="33"/>
  <c r="H62" i="20"/>
  <c r="F59" i="59"/>
  <c r="B59" i="59"/>
  <c r="H55" i="26"/>
  <c r="G54" i="13"/>
  <c r="I54" i="13" s="1"/>
  <c r="D56" i="87"/>
  <c r="E56" i="87" s="1"/>
  <c r="H58" i="62"/>
  <c r="I58" i="62" s="1"/>
  <c r="E64" i="18"/>
  <c r="F64" i="18" s="1"/>
  <c r="G56" i="33"/>
  <c r="B140" i="46"/>
  <c r="F140" i="46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B135" i="92"/>
  <c r="F135" i="92"/>
  <c r="D140" i="62"/>
  <c r="E140" i="62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B142" i="44"/>
  <c r="F142" i="44"/>
  <c r="B136" i="95"/>
  <c r="E141" i="54"/>
  <c r="D141" i="54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D146" i="30" l="1"/>
  <c r="B146" i="30" s="1"/>
  <c r="G136" i="26"/>
  <c r="H136" i="26" s="1"/>
  <c r="I134" i="25"/>
  <c r="H134" i="25"/>
  <c r="E135" i="25"/>
  <c r="F135" i="25" s="1"/>
  <c r="B135" i="25"/>
  <c r="H135" i="26"/>
  <c r="I135" i="26"/>
  <c r="D55" i="98"/>
  <c r="E55" i="98"/>
  <c r="G54" i="98"/>
  <c r="H54" i="98"/>
  <c r="D71" i="97"/>
  <c r="E71" i="97" s="1"/>
  <c r="F71" i="97" s="1"/>
  <c r="D72" i="97" s="1"/>
  <c r="D64" i="99"/>
  <c r="E64" i="99" s="1"/>
  <c r="F64" i="99" s="1"/>
  <c r="D65" i="99" s="1"/>
  <c r="G57" i="90"/>
  <c r="I57" i="90" s="1"/>
  <c r="I62" i="99"/>
  <c r="I55" i="25"/>
  <c r="H70" i="97"/>
  <c r="I70" i="97" s="1"/>
  <c r="H63" i="99"/>
  <c r="I63" i="99" s="1"/>
  <c r="I134" i="99"/>
  <c r="H134" i="99"/>
  <c r="B135" i="99"/>
  <c r="F135" i="99"/>
  <c r="E63" i="58"/>
  <c r="F63" i="58" s="1"/>
  <c r="I65" i="23"/>
  <c r="G59" i="67"/>
  <c r="I59" i="67" s="1"/>
  <c r="I62" i="58"/>
  <c r="I64" i="42"/>
  <c r="D136" i="98"/>
  <c r="G135" i="98"/>
  <c r="E136" i="98"/>
  <c r="D136" i="97"/>
  <c r="E136" i="97" s="1"/>
  <c r="G135" i="97"/>
  <c r="D60" i="67"/>
  <c r="E60" i="67" s="1"/>
  <c r="F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D55" i="93"/>
  <c r="E55" i="93" s="1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 s="1"/>
  <c r="E56" i="25"/>
  <c r="F56" i="25" s="1"/>
  <c r="B56" i="25"/>
  <c r="D60" i="66"/>
  <c r="E60" i="66" s="1"/>
  <c r="F60" i="66" s="1"/>
  <c r="G59" i="66"/>
  <c r="H59" i="66"/>
  <c r="D57" i="84"/>
  <c r="E57" i="84" s="1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G56" i="91"/>
  <c r="D57" i="91"/>
  <c r="E57" i="91" s="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D57" i="81"/>
  <c r="E57" i="81" s="1"/>
  <c r="H65" i="22"/>
  <c r="B55" i="95"/>
  <c r="F55" i="95"/>
  <c r="H55" i="95" s="1"/>
  <c r="I56" i="85"/>
  <c r="H65" i="27"/>
  <c r="I64" i="34"/>
  <c r="H65" i="30"/>
  <c r="I62" i="44"/>
  <c r="G54" i="96"/>
  <c r="I54" i="96" s="1"/>
  <c r="E55" i="96"/>
  <c r="D55" i="96"/>
  <c r="H56" i="81"/>
  <c r="I56" i="81" s="1"/>
  <c r="E62" i="72"/>
  <c r="F62" i="72" s="1"/>
  <c r="G65" i="22"/>
  <c r="D58" i="76"/>
  <c r="E58" i="76" s="1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D56" i="89"/>
  <c r="E56" i="89" s="1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D56" i="92"/>
  <c r="E56" i="92" s="1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6" i="32" s="1"/>
  <c r="I63" i="41"/>
  <c r="B67" i="71"/>
  <c r="G67" i="71"/>
  <c r="H67" i="71"/>
  <c r="B60" i="56"/>
  <c r="G60" i="56"/>
  <c r="H60" i="56"/>
  <c r="E143" i="41"/>
  <c r="F143" i="41" s="1"/>
  <c r="I145" i="27"/>
  <c r="H145" i="27"/>
  <c r="E146" i="27"/>
  <c r="F146" i="27" s="1"/>
  <c r="B146" i="27"/>
  <c r="J144" i="29"/>
  <c r="D64" i="73"/>
  <c r="E64" i="73" s="1"/>
  <c r="H63" i="73"/>
  <c r="G63" i="73"/>
  <c r="D65" i="18"/>
  <c r="G64" i="18"/>
  <c r="H64" i="18"/>
  <c r="B55" i="13"/>
  <c r="J137" i="68"/>
  <c r="J144" i="69"/>
  <c r="J142" i="19"/>
  <c r="J143" i="31"/>
  <c r="J142" i="20"/>
  <c r="D60" i="59"/>
  <c r="E60" i="59" s="1"/>
  <c r="I62" i="20"/>
  <c r="E55" i="13"/>
  <c r="F55" i="13" s="1"/>
  <c r="B56" i="26"/>
  <c r="F56" i="26"/>
  <c r="G56" i="26" s="1"/>
  <c r="B59" i="62"/>
  <c r="J142" i="34"/>
  <c r="J136" i="78"/>
  <c r="J144" i="70"/>
  <c r="J139" i="58"/>
  <c r="J138" i="63"/>
  <c r="I55" i="26"/>
  <c r="H59" i="59"/>
  <c r="I56" i="33"/>
  <c r="B57" i="33"/>
  <c r="F57" i="33"/>
  <c r="H57" i="33" s="1"/>
  <c r="J141" i="43"/>
  <c r="J139" i="46"/>
  <c r="B56" i="87"/>
  <c r="F56" i="87"/>
  <c r="H56" i="87" s="1"/>
  <c r="G59" i="59"/>
  <c r="E59" i="62"/>
  <c r="F59" i="62" s="1"/>
  <c r="B63" i="20"/>
  <c r="F63" i="20"/>
  <c r="H63" i="20" s="1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E140" i="64"/>
  <c r="D140" i="64"/>
  <c r="G139" i="64"/>
  <c r="G139" i="65"/>
  <c r="E140" i="65"/>
  <c r="D140" i="65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B137" i="26"/>
  <c r="E137" i="26"/>
  <c r="F137" i="2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/>
  <c r="F136" i="91"/>
  <c r="B136" i="91"/>
  <c r="J143" i="17"/>
  <c r="J138" i="60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E146" i="30"/>
  <c r="F146" i="30" s="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I136" i="80"/>
  <c r="H136" i="80"/>
  <c r="I144" i="24"/>
  <c r="H144" i="24"/>
  <c r="I136" i="26" l="1"/>
  <c r="J136" i="26" s="1"/>
  <c r="J135" i="26"/>
  <c r="D136" i="25"/>
  <c r="G135" i="25"/>
  <c r="J134" i="25"/>
  <c r="I54" i="98"/>
  <c r="H60" i="65"/>
  <c r="G57" i="33"/>
  <c r="I57" i="33" s="1"/>
  <c r="E65" i="99"/>
  <c r="F65" i="99" s="1"/>
  <c r="D66" i="99" s="1"/>
  <c r="B65" i="99"/>
  <c r="E72" i="97"/>
  <c r="E73" i="97" s="1"/>
  <c r="B72" i="97"/>
  <c r="B64" i="99"/>
  <c r="G64" i="99"/>
  <c r="H64" i="99"/>
  <c r="B71" i="97"/>
  <c r="G71" i="97"/>
  <c r="H71" i="97"/>
  <c r="F55" i="98"/>
  <c r="H55" i="98" s="1"/>
  <c r="B55" i="98"/>
  <c r="I59" i="66"/>
  <c r="E136" i="99"/>
  <c r="D136" i="99"/>
  <c r="G135" i="99"/>
  <c r="G63" i="58"/>
  <c r="H63" i="58"/>
  <c r="D64" i="58"/>
  <c r="I65" i="30"/>
  <c r="G55" i="95"/>
  <c r="I55" i="95" s="1"/>
  <c r="I55" i="89"/>
  <c r="I67" i="69"/>
  <c r="B61" i="65"/>
  <c r="G60" i="65"/>
  <c r="F61" i="65"/>
  <c r="D62" i="65" s="1"/>
  <c r="I63" i="39"/>
  <c r="B136" i="97"/>
  <c r="F136" i="97"/>
  <c r="H135" i="98"/>
  <c r="I135" i="98"/>
  <c r="I135" i="97"/>
  <c r="H135" i="97"/>
  <c r="B136" i="98"/>
  <c r="F136" i="98"/>
  <c r="I56" i="84"/>
  <c r="I58" i="82"/>
  <c r="G64" i="74"/>
  <c r="I64" i="74" s="1"/>
  <c r="D61" i="67"/>
  <c r="E61" i="67" s="1"/>
  <c r="F61" i="67" s="1"/>
  <c r="D62" i="67" s="1"/>
  <c r="B60" i="67"/>
  <c r="G60" i="67"/>
  <c r="H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I67" i="31" s="1"/>
  <c r="G59" i="68"/>
  <c r="I65" i="27"/>
  <c r="D56" i="95"/>
  <c r="E56" i="95" s="1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D144" i="41"/>
  <c r="E144" i="41" s="1"/>
  <c r="F144" i="41" s="1"/>
  <c r="G143" i="41"/>
  <c r="I143" i="41" s="1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 s="1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G61" i="65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E143" i="43"/>
  <c r="F143" i="43" s="1"/>
  <c r="G143" i="43" s="1"/>
  <c r="J145" i="27"/>
  <c r="D147" i="27"/>
  <c r="B147" i="27" s="1"/>
  <c r="G146" i="27"/>
  <c r="E145" i="31"/>
  <c r="F145" i="31" s="1"/>
  <c r="D60" i="62"/>
  <c r="H59" i="62"/>
  <c r="G59" i="62"/>
  <c r="D56" i="13"/>
  <c r="E56" i="13" s="1"/>
  <c r="G55" i="13"/>
  <c r="H55" i="13"/>
  <c r="J142" i="73"/>
  <c r="D64" i="20"/>
  <c r="E64" i="20" s="1"/>
  <c r="D57" i="87"/>
  <c r="E57" i="87" s="1"/>
  <c r="B65" i="18"/>
  <c r="I63" i="73"/>
  <c r="D57" i="26"/>
  <c r="J143" i="21"/>
  <c r="E144" i="19"/>
  <c r="F144" i="19" s="1"/>
  <c r="G144" i="19" s="1"/>
  <c r="J145" i="30"/>
  <c r="E145" i="32"/>
  <c r="F145" i="32" s="1"/>
  <c r="G145" i="32" s="1"/>
  <c r="G63" i="20"/>
  <c r="I63" i="20" s="1"/>
  <c r="D58" i="33"/>
  <c r="E65" i="18"/>
  <c r="F65" i="18" s="1"/>
  <c r="J143" i="22"/>
  <c r="H56" i="26"/>
  <c r="I56" i="26" s="1"/>
  <c r="F60" i="59"/>
  <c r="G60" i="59" s="1"/>
  <c r="B60" i="59"/>
  <c r="I64" i="18"/>
  <c r="F64" i="73"/>
  <c r="G64" i="73" s="1"/>
  <c r="B64" i="73"/>
  <c r="B136" i="92"/>
  <c r="F136" i="92"/>
  <c r="G146" i="30"/>
  <c r="D147" i="30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38" i="26"/>
  <c r="E138" i="26" s="1"/>
  <c r="G137" i="26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I60" i="65" l="1"/>
  <c r="I135" i="25"/>
  <c r="H135" i="25"/>
  <c r="E136" i="25"/>
  <c r="F136" i="25" s="1"/>
  <c r="B136" i="25"/>
  <c r="G55" i="98"/>
  <c r="I55" i="98" s="1"/>
  <c r="I71" i="97"/>
  <c r="G65" i="99"/>
  <c r="F72" i="97"/>
  <c r="E66" i="99"/>
  <c r="F66" i="99" s="1"/>
  <c r="D67" i="99" s="1"/>
  <c r="B66" i="99"/>
  <c r="D56" i="98"/>
  <c r="E56" i="98"/>
  <c r="I64" i="99"/>
  <c r="H65" i="99"/>
  <c r="I63" i="46"/>
  <c r="H135" i="99"/>
  <c r="I135" i="99"/>
  <c r="B136" i="99"/>
  <c r="F136" i="99"/>
  <c r="I63" i="58"/>
  <c r="E64" i="58"/>
  <c r="F64" i="58" s="1"/>
  <c r="B64" i="58"/>
  <c r="H66" i="24"/>
  <c r="I66" i="24" s="1"/>
  <c r="D145" i="19"/>
  <c r="B145" i="19" s="1"/>
  <c r="I59" i="68"/>
  <c r="E62" i="67"/>
  <c r="F62" i="67" s="1"/>
  <c r="B62" i="67"/>
  <c r="H61" i="65"/>
  <c r="I61" i="65" s="1"/>
  <c r="I64" i="41"/>
  <c r="H64" i="39"/>
  <c r="I64" i="39" s="1"/>
  <c r="D146" i="32"/>
  <c r="E146" i="32" s="1"/>
  <c r="F146" i="32" s="1"/>
  <c r="D137" i="98"/>
  <c r="G136" i="98"/>
  <c r="E137" i="98"/>
  <c r="D137" i="97"/>
  <c r="G136" i="97"/>
  <c r="E137" i="97"/>
  <c r="G56" i="94"/>
  <c r="I56" i="94" s="1"/>
  <c r="I59" i="82"/>
  <c r="I60" i="67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 s="1"/>
  <c r="D59" i="80"/>
  <c r="E59" i="80" s="1"/>
  <c r="B60" i="82"/>
  <c r="I55" i="13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1" i="64" s="1"/>
  <c r="I68" i="29"/>
  <c r="H57" i="91"/>
  <c r="I57" i="91" s="1"/>
  <c r="I63" i="55"/>
  <c r="H55" i="93"/>
  <c r="I55" i="93" s="1"/>
  <c r="H143" i="41"/>
  <c r="J143" i="41" s="1"/>
  <c r="G58" i="80"/>
  <c r="D57" i="94"/>
  <c r="E57" i="94" s="1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B144" i="41"/>
  <c r="G56" i="89"/>
  <c r="I56" i="89" s="1"/>
  <c r="G57" i="84"/>
  <c r="I57" i="84" s="1"/>
  <c r="D58" i="84"/>
  <c r="E58" i="84" s="1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8" i="71"/>
  <c r="E69" i="3"/>
  <c r="F69" i="3" s="1"/>
  <c r="D70" i="3" s="1"/>
  <c r="B70" i="3" s="1"/>
  <c r="H58" i="76"/>
  <c r="I58" i="76" s="1"/>
  <c r="D59" i="76"/>
  <c r="E59" i="76" s="1"/>
  <c r="I63" i="44"/>
  <c r="D56" i="96"/>
  <c r="E56" i="96" s="1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 s="1"/>
  <c r="B68" i="31"/>
  <c r="F68" i="31"/>
  <c r="B61" i="60"/>
  <c r="H61" i="60"/>
  <c r="G61" i="60"/>
  <c r="G56" i="92"/>
  <c r="I56" i="92" s="1"/>
  <c r="D57" i="92"/>
  <c r="E57" i="92" s="1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D66" i="18"/>
  <c r="E66" i="18" s="1"/>
  <c r="H65" i="18"/>
  <c r="G65" i="18"/>
  <c r="B58" i="33"/>
  <c r="E58" i="33"/>
  <c r="F58" i="33" s="1"/>
  <c r="I59" i="62"/>
  <c r="B57" i="87"/>
  <c r="F57" i="87"/>
  <c r="G57" i="87" s="1"/>
  <c r="D144" i="43"/>
  <c r="B144" i="43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B56" i="13"/>
  <c r="F56" i="13"/>
  <c r="G56" i="13" s="1"/>
  <c r="E60" i="62"/>
  <c r="F60" i="62" s="1"/>
  <c r="D145" i="34"/>
  <c r="B145" i="34" s="1"/>
  <c r="G144" i="34"/>
  <c r="F144" i="73"/>
  <c r="B144" i="73"/>
  <c r="E147" i="69"/>
  <c r="D147" i="69"/>
  <c r="G146" i="69"/>
  <c r="I137" i="26"/>
  <c r="H137" i="26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J139" i="65"/>
  <c r="J142" i="39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B138" i="26"/>
  <c r="F138" i="26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/>
  <c r="D137" i="92"/>
  <c r="E137" i="92"/>
  <c r="G136" i="92"/>
  <c r="E137" i="84"/>
  <c r="G136" i="84"/>
  <c r="D137" i="84"/>
  <c r="E147" i="30"/>
  <c r="F147" i="30" s="1"/>
  <c r="B147" i="30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E147" i="71"/>
  <c r="G146" i="71"/>
  <c r="D147" i="7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G139" i="67"/>
  <c r="E140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5" i="33"/>
  <c r="H135" i="33"/>
  <c r="G136" i="25" l="1"/>
  <c r="D137" i="25"/>
  <c r="J135" i="25"/>
  <c r="E145" i="19"/>
  <c r="F145" i="19" s="1"/>
  <c r="G145" i="19" s="1"/>
  <c r="I65" i="99"/>
  <c r="E145" i="34"/>
  <c r="F145" i="34" s="1"/>
  <c r="D146" i="34" s="1"/>
  <c r="E146" i="34" s="1"/>
  <c r="F56" i="98"/>
  <c r="G56" i="98" s="1"/>
  <c r="B56" i="98"/>
  <c r="E67" i="99"/>
  <c r="F67" i="99" s="1"/>
  <c r="D68" i="99" s="1"/>
  <c r="B67" i="99"/>
  <c r="H66" i="99"/>
  <c r="G66" i="99"/>
  <c r="G72" i="97"/>
  <c r="G73" i="97" s="1"/>
  <c r="H72" i="97"/>
  <c r="G136" i="99"/>
  <c r="E137" i="99"/>
  <c r="D137" i="99"/>
  <c r="B146" i="32"/>
  <c r="D65" i="58"/>
  <c r="H64" i="58"/>
  <c r="G64" i="58"/>
  <c r="G65" i="46"/>
  <c r="I65" i="46" s="1"/>
  <c r="D63" i="67"/>
  <c r="B63" i="67" s="1"/>
  <c r="G62" i="67"/>
  <c r="H62" i="67"/>
  <c r="I61" i="67"/>
  <c r="F137" i="97"/>
  <c r="B137" i="97"/>
  <c r="H136" i="98"/>
  <c r="I136" i="98"/>
  <c r="I136" i="97"/>
  <c r="H136" i="97"/>
  <c r="F137" i="98"/>
  <c r="B137" i="98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D57" i="95"/>
  <c r="E57" i="95" s="1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144" i="43"/>
  <c r="F144" i="43" s="1"/>
  <c r="G144" i="43" s="1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J144" i="22"/>
  <c r="J146" i="27"/>
  <c r="D148" i="27"/>
  <c r="G147" i="27"/>
  <c r="J143" i="73"/>
  <c r="D58" i="26"/>
  <c r="E58" i="26" s="1"/>
  <c r="G57" i="26"/>
  <c r="H57" i="26"/>
  <c r="D61" i="62"/>
  <c r="E61" i="62" s="1"/>
  <c r="G60" i="62"/>
  <c r="H60" i="62"/>
  <c r="D57" i="13"/>
  <c r="I65" i="18"/>
  <c r="D59" i="33"/>
  <c r="E59" i="33" s="1"/>
  <c r="J138" i="75"/>
  <c r="J142" i="45"/>
  <c r="J145" i="32"/>
  <c r="J137" i="26"/>
  <c r="D65" i="20"/>
  <c r="G58" i="33"/>
  <c r="F66" i="18"/>
  <c r="G66" i="18" s="1"/>
  <c r="B66" i="18"/>
  <c r="D58" i="87"/>
  <c r="E58" i="87" s="1"/>
  <c r="E144" i="39"/>
  <c r="F144" i="39" s="1"/>
  <c r="G144" i="39" s="1"/>
  <c r="E145" i="20"/>
  <c r="F145" i="20" s="1"/>
  <c r="G145" i="20" s="1"/>
  <c r="H56" i="13"/>
  <c r="I56" i="13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H136" i="84"/>
  <c r="I136" i="84"/>
  <c r="E145" i="73"/>
  <c r="G144" i="73"/>
  <c r="D145" i="73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G138" i="26"/>
  <c r="D139" i="26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E140" i="77"/>
  <c r="G139" i="77"/>
  <c r="D140" i="77"/>
  <c r="J143" i="42"/>
  <c r="E140" i="76"/>
  <c r="D140" i="76"/>
  <c r="G139" i="76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E140" i="75"/>
  <c r="G139" i="75"/>
  <c r="D140" i="75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D146" i="19" l="1"/>
  <c r="E146" i="19" s="1"/>
  <c r="F146" i="19" s="1"/>
  <c r="D145" i="39"/>
  <c r="E137" i="25"/>
  <c r="F137" i="25"/>
  <c r="B137" i="25"/>
  <c r="H136" i="25"/>
  <c r="I136" i="25"/>
  <c r="B146" i="34"/>
  <c r="F146" i="34"/>
  <c r="D147" i="34" s="1"/>
  <c r="E147" i="34" s="1"/>
  <c r="G145" i="34"/>
  <c r="I145" i="34" s="1"/>
  <c r="G67" i="99"/>
  <c r="H56" i="98"/>
  <c r="I56" i="98" s="1"/>
  <c r="I66" i="99"/>
  <c r="E68" i="99"/>
  <c r="F68" i="99" s="1"/>
  <c r="D69" i="99" s="1"/>
  <c r="B68" i="99"/>
  <c r="I72" i="97"/>
  <c r="I73" i="97" s="1"/>
  <c r="H73" i="97"/>
  <c r="H67" i="99"/>
  <c r="D57" i="98"/>
  <c r="E57" i="98" s="1"/>
  <c r="F137" i="99"/>
  <c r="B137" i="99"/>
  <c r="H136" i="99"/>
  <c r="I136" i="99"/>
  <c r="I69" i="3"/>
  <c r="E63" i="67"/>
  <c r="F63" i="67" s="1"/>
  <c r="D64" i="67" s="1"/>
  <c r="B64" i="67" s="1"/>
  <c r="I62" i="67"/>
  <c r="I64" i="58"/>
  <c r="E65" i="58"/>
  <c r="F65" i="58" s="1"/>
  <c r="B65" i="58"/>
  <c r="G70" i="3"/>
  <c r="H70" i="3"/>
  <c r="D145" i="43"/>
  <c r="B145" i="43" s="1"/>
  <c r="I67" i="17"/>
  <c r="I58" i="86"/>
  <c r="H68" i="24"/>
  <c r="I67" i="24"/>
  <c r="G68" i="24"/>
  <c r="D146" i="20"/>
  <c r="E146" i="20" s="1"/>
  <c r="F146" i="20" s="1"/>
  <c r="G137" i="98"/>
  <c r="D138" i="98"/>
  <c r="E138" i="98"/>
  <c r="G137" i="97"/>
  <c r="D138" i="97"/>
  <c r="E138" i="97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D57" i="93"/>
  <c r="E57" i="93" s="1"/>
  <c r="G59" i="80"/>
  <c r="D60" i="80"/>
  <c r="E60" i="80" s="1"/>
  <c r="F60" i="80" s="1"/>
  <c r="I64" i="55"/>
  <c r="H56" i="93"/>
  <c r="I56" i="93" s="1"/>
  <c r="H59" i="80"/>
  <c r="E58" i="25"/>
  <c r="F58" i="25" s="1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 s="1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I62" i="54"/>
  <c r="E70" i="69"/>
  <c r="F70" i="69" s="1"/>
  <c r="B70" i="69"/>
  <c r="E58" i="89"/>
  <c r="D58" i="89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F58" i="87"/>
  <c r="H58" i="87" s="1"/>
  <c r="B58" i="87"/>
  <c r="B57" i="13"/>
  <c r="B71" i="3"/>
  <c r="F71" i="3"/>
  <c r="G71" i="3" s="1"/>
  <c r="B61" i="62"/>
  <c r="F61" i="62"/>
  <c r="G61" i="62" s="1"/>
  <c r="J142" i="57"/>
  <c r="J144" i="34"/>
  <c r="J139" i="68"/>
  <c r="D66" i="73"/>
  <c r="D62" i="59"/>
  <c r="E62" i="59" s="1"/>
  <c r="B65" i="20"/>
  <c r="F58" i="26"/>
  <c r="H58" i="26" s="1"/>
  <c r="B58" i="26"/>
  <c r="D67" i="18"/>
  <c r="J146" i="71"/>
  <c r="J140" i="61"/>
  <c r="J140" i="63"/>
  <c r="H66" i="18"/>
  <c r="I66" i="18" s="1"/>
  <c r="E65" i="20"/>
  <c r="F65" i="20" s="1"/>
  <c r="H65" i="20" s="1"/>
  <c r="B59" i="33"/>
  <c r="F59" i="33"/>
  <c r="H59" i="33" s="1"/>
  <c r="E57" i="13"/>
  <c r="F57" i="13" s="1"/>
  <c r="I57" i="26"/>
  <c r="D147" i="31"/>
  <c r="G146" i="31"/>
  <c r="G145" i="41"/>
  <c r="D146" i="41"/>
  <c r="D142" i="63"/>
  <c r="E142" i="63" s="1"/>
  <c r="G141" i="63"/>
  <c r="E141" i="68"/>
  <c r="D141" i="68"/>
  <c r="G140" i="68"/>
  <c r="H138" i="81"/>
  <c r="I138" i="81"/>
  <c r="E138" i="90"/>
  <c r="G137" i="90"/>
  <c r="D138" i="90"/>
  <c r="G142" i="72"/>
  <c r="D143" i="72"/>
  <c r="E143" i="72"/>
  <c r="F142" i="62"/>
  <c r="B142" i="62"/>
  <c r="H147" i="30"/>
  <c r="I147" i="30"/>
  <c r="D143" i="53"/>
  <c r="G142" i="53"/>
  <c r="H146" i="32"/>
  <c r="I146" i="32"/>
  <c r="E141" i="66"/>
  <c r="D141" i="66"/>
  <c r="G140" i="66"/>
  <c r="G142" i="46"/>
  <c r="D143" i="46"/>
  <c r="B143" i="46" s="1"/>
  <c r="J146" i="29"/>
  <c r="D138" i="86"/>
  <c r="E138" i="86"/>
  <c r="G137" i="86"/>
  <c r="G143" i="74"/>
  <c r="E144" i="74"/>
  <c r="D144" i="74"/>
  <c r="B138" i="89"/>
  <c r="F138" i="89"/>
  <c r="I143" i="45"/>
  <c r="H143" i="45"/>
  <c r="E138" i="92"/>
  <c r="D138" i="92"/>
  <c r="G137" i="92"/>
  <c r="E148" i="69"/>
  <c r="D148" i="69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H145" i="34"/>
  <c r="J145" i="34" s="1"/>
  <c r="J145" i="18"/>
  <c r="B139" i="26"/>
  <c r="E139" i="26"/>
  <c r="F139" i="26" s="1"/>
  <c r="B139" i="81"/>
  <c r="F139" i="81"/>
  <c r="J140" i="64"/>
  <c r="I137" i="89"/>
  <c r="H137" i="89"/>
  <c r="H141" i="62"/>
  <c r="I141" i="62"/>
  <c r="J141" i="53"/>
  <c r="E148" i="70"/>
  <c r="G147" i="70"/>
  <c r="D148" i="70"/>
  <c r="D148" i="29"/>
  <c r="G147" i="29"/>
  <c r="I144" i="73"/>
  <c r="H144" i="73"/>
  <c r="B145" i="39"/>
  <c r="E145" i="39"/>
  <c r="F145" i="39" s="1"/>
  <c r="B146" i="19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I138" i="26"/>
  <c r="H138" i="26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9" i="77"/>
  <c r="H139" i="77"/>
  <c r="F145" i="42"/>
  <c r="B145" i="42"/>
  <c r="G146" i="34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G137" i="25" l="1"/>
  <c r="D138" i="25"/>
  <c r="J136" i="25"/>
  <c r="I67" i="99"/>
  <c r="G63" i="67"/>
  <c r="G58" i="26"/>
  <c r="I58" i="26" s="1"/>
  <c r="I70" i="3"/>
  <c r="E69" i="99"/>
  <c r="F69" i="99" s="1"/>
  <c r="B69" i="99"/>
  <c r="F57" i="98"/>
  <c r="D58" i="98" s="1"/>
  <c r="B57" i="98"/>
  <c r="H68" i="99"/>
  <c r="G68" i="99"/>
  <c r="I68" i="24"/>
  <c r="D138" i="99"/>
  <c r="G137" i="99"/>
  <c r="E138" i="99"/>
  <c r="B146" i="20"/>
  <c r="E64" i="67"/>
  <c r="F64" i="67" s="1"/>
  <c r="H64" i="67" s="1"/>
  <c r="H63" i="67"/>
  <c r="E69" i="32"/>
  <c r="F69" i="32" s="1"/>
  <c r="G69" i="32" s="1"/>
  <c r="I66" i="19"/>
  <c r="G65" i="58"/>
  <c r="D66" i="58"/>
  <c r="H65" i="58"/>
  <c r="E145" i="43"/>
  <c r="F145" i="43" s="1"/>
  <c r="D146" i="43" s="1"/>
  <c r="I57" i="94"/>
  <c r="I59" i="86"/>
  <c r="I67" i="27"/>
  <c r="I137" i="97"/>
  <c r="H137" i="97"/>
  <c r="B138" i="98"/>
  <c r="F138" i="98"/>
  <c r="B138" i="97"/>
  <c r="F138" i="97"/>
  <c r="H137" i="98"/>
  <c r="I137" i="98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G63" i="65"/>
  <c r="I62" i="68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G144" i="45"/>
  <c r="I144" i="45" s="1"/>
  <c r="G148" i="27"/>
  <c r="D149" i="27"/>
  <c r="E143" i="46"/>
  <c r="F143" i="46" s="1"/>
  <c r="J147" i="27"/>
  <c r="D58" i="13"/>
  <c r="E58" i="13" s="1"/>
  <c r="G57" i="13"/>
  <c r="H57" i="13"/>
  <c r="D71" i="23"/>
  <c r="E71" i="23" s="1"/>
  <c r="B66" i="73"/>
  <c r="D62" i="62"/>
  <c r="E62" i="62" s="1"/>
  <c r="D72" i="3"/>
  <c r="E72" i="3" s="1"/>
  <c r="E73" i="3" s="1"/>
  <c r="D59" i="87"/>
  <c r="E59" i="87" s="1"/>
  <c r="J146" i="32"/>
  <c r="J147" i="30"/>
  <c r="D60" i="33"/>
  <c r="E60" i="33" s="1"/>
  <c r="H70" i="23"/>
  <c r="E66" i="73"/>
  <c r="F66" i="73" s="1"/>
  <c r="H66" i="73" s="1"/>
  <c r="B67" i="18"/>
  <c r="D66" i="20"/>
  <c r="E66" i="20" s="1"/>
  <c r="J144" i="42"/>
  <c r="J141" i="62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E140" i="81"/>
  <c r="D140" i="8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G145" i="39"/>
  <c r="D146" i="39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J138" i="26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D140" i="26"/>
  <c r="G139" i="26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9" i="75"/>
  <c r="H143" i="57"/>
  <c r="I143" i="57"/>
  <c r="I147" i="71"/>
  <c r="H147" i="71"/>
  <c r="B144" i="57"/>
  <c r="F144" i="57"/>
  <c r="F148" i="71"/>
  <c r="B148" i="71"/>
  <c r="J139" i="76"/>
  <c r="B139" i="94"/>
  <c r="F139" i="94"/>
  <c r="I146" i="34"/>
  <c r="H146" i="34"/>
  <c r="G143" i="55"/>
  <c r="D144" i="55"/>
  <c r="B141" i="67"/>
  <c r="F141" i="67"/>
  <c r="G139" i="80"/>
  <c r="D140" i="80"/>
  <c r="E140" i="80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E141" i="76"/>
  <c r="G140" i="76"/>
  <c r="D141" i="76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E140" i="83"/>
  <c r="G139" i="83"/>
  <c r="D140" i="83"/>
  <c r="D144" i="54"/>
  <c r="G143" i="54"/>
  <c r="E138" i="25" l="1"/>
  <c r="F138" i="25" s="1"/>
  <c r="B138" i="25"/>
  <c r="H137" i="25"/>
  <c r="I137" i="25"/>
  <c r="H69" i="32"/>
  <c r="I69" i="32" s="1"/>
  <c r="I63" i="67"/>
  <c r="G57" i="98"/>
  <c r="H57" i="98"/>
  <c r="I63" i="56"/>
  <c r="D68" i="19"/>
  <c r="E68" i="19" s="1"/>
  <c r="D70" i="99"/>
  <c r="H69" i="99"/>
  <c r="G69" i="99"/>
  <c r="D70" i="32"/>
  <c r="E70" i="32" s="1"/>
  <c r="F70" i="32" s="1"/>
  <c r="D71" i="32" s="1"/>
  <c r="B71" i="32" s="1"/>
  <c r="I68" i="99"/>
  <c r="E58" i="98"/>
  <c r="F58" i="98" s="1"/>
  <c r="D59" i="98" s="1"/>
  <c r="B58" i="98"/>
  <c r="I62" i="63"/>
  <c r="I70" i="23"/>
  <c r="I69" i="24"/>
  <c r="H137" i="99"/>
  <c r="I137" i="99"/>
  <c r="B138" i="99"/>
  <c r="F138" i="99"/>
  <c r="I58" i="94"/>
  <c r="G64" i="67"/>
  <c r="I64" i="67" s="1"/>
  <c r="D65" i="67"/>
  <c r="I65" i="58"/>
  <c r="B64" i="66"/>
  <c r="E66" i="58"/>
  <c r="F66" i="58" s="1"/>
  <c r="B66" i="58"/>
  <c r="G145" i="43"/>
  <c r="I145" i="43" s="1"/>
  <c r="H57" i="93"/>
  <c r="I57" i="93" s="1"/>
  <c r="D67" i="72"/>
  <c r="E67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D139" i="98"/>
  <c r="G138" i="98"/>
  <c r="E139" i="98"/>
  <c r="D139" i="97"/>
  <c r="E139" i="97" s="1"/>
  <c r="G138" i="97"/>
  <c r="H144" i="45"/>
  <c r="J144" i="45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H63" i="66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I57" i="13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E65" i="66"/>
  <c r="F65" i="66" s="1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J147" i="69"/>
  <c r="J141" i="65"/>
  <c r="E149" i="27"/>
  <c r="F149" i="27" s="1"/>
  <c r="B149" i="27"/>
  <c r="I148" i="27"/>
  <c r="H148" i="27"/>
  <c r="J142" i="53"/>
  <c r="J141" i="60"/>
  <c r="J147" i="70"/>
  <c r="J140" i="68"/>
  <c r="J142" i="58"/>
  <c r="J143" i="74"/>
  <c r="D68" i="18"/>
  <c r="E68" i="18" s="1"/>
  <c r="F72" i="3"/>
  <c r="H72" i="3" s="1"/>
  <c r="B72" i="3"/>
  <c r="F71" i="23"/>
  <c r="G71" i="23" s="1"/>
  <c r="B71" i="23"/>
  <c r="B60" i="25"/>
  <c r="F60" i="25"/>
  <c r="H60" i="25" s="1"/>
  <c r="D63" i="59"/>
  <c r="E63" i="59" s="1"/>
  <c r="J139" i="79"/>
  <c r="J147" i="29"/>
  <c r="H62" i="59"/>
  <c r="E146" i="43"/>
  <c r="F146" i="43" s="1"/>
  <c r="B146" i="43"/>
  <c r="F60" i="33"/>
  <c r="H60" i="33" s="1"/>
  <c r="B60" i="33"/>
  <c r="B59" i="87"/>
  <c r="F59" i="87"/>
  <c r="H59" i="87" s="1"/>
  <c r="F62" i="62"/>
  <c r="G62" i="62" s="1"/>
  <c r="B62" i="62"/>
  <c r="F58" i="13"/>
  <c r="G58" i="13" s="1"/>
  <c r="B58" i="13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H139" i="26"/>
  <c r="I139" i="26"/>
  <c r="G140" i="78"/>
  <c r="D141" i="78"/>
  <c r="E141" i="78" s="1"/>
  <c r="J146" i="31"/>
  <c r="H138" i="89"/>
  <c r="I138" i="89"/>
  <c r="E139" i="90"/>
  <c r="G138" i="90"/>
  <c r="D139" i="90"/>
  <c r="D139" i="86"/>
  <c r="E139" i="86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E140" i="26"/>
  <c r="F140" i="26" s="1"/>
  <c r="B140" i="26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B146" i="39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/>
  <c r="I143" i="55"/>
  <c r="H143" i="55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J137" i="25" l="1"/>
  <c r="D139" i="25"/>
  <c r="G138" i="25"/>
  <c r="I57" i="98"/>
  <c r="I63" i="66"/>
  <c r="H145" i="43"/>
  <c r="J145" i="43" s="1"/>
  <c r="B68" i="19"/>
  <c r="F68" i="19"/>
  <c r="D69" i="19" s="1"/>
  <c r="F72" i="29"/>
  <c r="H72" i="29" s="1"/>
  <c r="B67" i="72"/>
  <c r="G59" i="25"/>
  <c r="H70" i="32"/>
  <c r="E59" i="98"/>
  <c r="F59" i="98" s="1"/>
  <c r="D60" i="98" s="1"/>
  <c r="B59" i="98"/>
  <c r="G70" i="32"/>
  <c r="E71" i="32"/>
  <c r="F71" i="32" s="1"/>
  <c r="D72" i="32" s="1"/>
  <c r="E72" i="32" s="1"/>
  <c r="E73" i="32" s="1"/>
  <c r="I61" i="86"/>
  <c r="H58" i="98"/>
  <c r="I69" i="99"/>
  <c r="B70" i="32"/>
  <c r="G58" i="98"/>
  <c r="E70" i="99"/>
  <c r="F70" i="99" s="1"/>
  <c r="D71" i="99" s="1"/>
  <c r="B70" i="99"/>
  <c r="D139" i="99"/>
  <c r="G138" i="99"/>
  <c r="E139" i="99"/>
  <c r="I59" i="91"/>
  <c r="F67" i="72"/>
  <c r="D68" i="72" s="1"/>
  <c r="B68" i="72" s="1"/>
  <c r="E65" i="67"/>
  <c r="F65" i="67" s="1"/>
  <c r="B65" i="67"/>
  <c r="I64" i="66"/>
  <c r="G66" i="58"/>
  <c r="D67" i="58"/>
  <c r="H66" i="58"/>
  <c r="I71" i="29"/>
  <c r="I60" i="90"/>
  <c r="I60" i="86"/>
  <c r="I59" i="84"/>
  <c r="I61" i="76"/>
  <c r="I63" i="61"/>
  <c r="F139" i="97"/>
  <c r="B139" i="97"/>
  <c r="H138" i="98"/>
  <c r="I138" i="98"/>
  <c r="H138" i="97"/>
  <c r="I138" i="97"/>
  <c r="F139" i="98"/>
  <c r="B139" i="98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58" i="95"/>
  <c r="D59" i="95"/>
  <c r="G58" i="95"/>
  <c r="B69" i="22"/>
  <c r="H59" i="26"/>
  <c r="I59" i="26" s="1"/>
  <c r="H58" i="13"/>
  <c r="I58" i="13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I63" i="68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43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B69" i="1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67" i="41"/>
  <c r="E61" i="79"/>
  <c r="F61" i="79" s="1"/>
  <c r="F72" i="28"/>
  <c r="I60" i="88"/>
  <c r="E64" i="64"/>
  <c r="F64" i="64" s="1"/>
  <c r="B65" i="56"/>
  <c r="F65" i="56"/>
  <c r="H65" i="56" s="1"/>
  <c r="B64" i="68"/>
  <c r="F64" i="68"/>
  <c r="J148" i="27"/>
  <c r="J142" i="62"/>
  <c r="E144" i="53"/>
  <c r="F144" i="53" s="1"/>
  <c r="D150" i="27"/>
  <c r="B150" i="27" s="1"/>
  <c r="G149" i="27"/>
  <c r="J144" i="56"/>
  <c r="J148" i="30"/>
  <c r="H73" i="3"/>
  <c r="J146" i="22"/>
  <c r="G66" i="20"/>
  <c r="I66" i="20" s="1"/>
  <c r="D60" i="26"/>
  <c r="E60" i="26" s="1"/>
  <c r="G60" i="33"/>
  <c r="I60" i="33" s="1"/>
  <c r="D147" i="43"/>
  <c r="G146" i="43"/>
  <c r="I62" i="59"/>
  <c r="D61" i="25"/>
  <c r="E61" i="25" s="1"/>
  <c r="D72" i="23"/>
  <c r="B63" i="59"/>
  <c r="F63" i="59"/>
  <c r="G63" i="59" s="1"/>
  <c r="J146" i="20"/>
  <c r="D59" i="13"/>
  <c r="D60" i="87"/>
  <c r="G60" i="25"/>
  <c r="I60" i="25" s="1"/>
  <c r="H71" i="23"/>
  <c r="I71" i="23" s="1"/>
  <c r="E147" i="41"/>
  <c r="F147" i="41" s="1"/>
  <c r="D67" i="20"/>
  <c r="E67" i="20" s="1"/>
  <c r="D61" i="33"/>
  <c r="J147" i="32"/>
  <c r="J145" i="73"/>
  <c r="F67" i="73"/>
  <c r="H67" i="73" s="1"/>
  <c r="B67" i="73"/>
  <c r="D63" i="62"/>
  <c r="E63" i="62" s="1"/>
  <c r="B68" i="18"/>
  <c r="F68" i="18"/>
  <c r="H68" i="18" s="1"/>
  <c r="D141" i="26"/>
  <c r="G140" i="26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J139" i="26"/>
  <c r="I141" i="68"/>
  <c r="H141" i="68"/>
  <c r="J146" i="19"/>
  <c r="F139" i="92"/>
  <c r="B139" i="92"/>
  <c r="E144" i="46"/>
  <c r="F144" i="46" s="1"/>
  <c r="I147" i="31"/>
  <c r="H147" i="31"/>
  <c r="D146" i="56"/>
  <c r="G145" i="56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G72" i="29" l="1"/>
  <c r="G73" i="29" s="1"/>
  <c r="I138" i="25"/>
  <c r="H138" i="25"/>
  <c r="B139" i="25"/>
  <c r="E139" i="25"/>
  <c r="F139" i="25" s="1"/>
  <c r="I70" i="32"/>
  <c r="H68" i="19"/>
  <c r="G68" i="19"/>
  <c r="E69" i="19"/>
  <c r="F69" i="19" s="1"/>
  <c r="H69" i="19" s="1"/>
  <c r="I59" i="25"/>
  <c r="G71" i="32"/>
  <c r="E68" i="72"/>
  <c r="F68" i="72" s="1"/>
  <c r="G68" i="72" s="1"/>
  <c r="G67" i="72"/>
  <c r="I58" i="98"/>
  <c r="H71" i="32"/>
  <c r="I71" i="32" s="1"/>
  <c r="E71" i="99"/>
  <c r="F71" i="99" s="1"/>
  <c r="D72" i="99" s="1"/>
  <c r="B71" i="99"/>
  <c r="E60" i="98"/>
  <c r="F60" i="98" s="1"/>
  <c r="D61" i="98" s="1"/>
  <c r="B60" i="98"/>
  <c r="H70" i="99"/>
  <c r="H59" i="98"/>
  <c r="I62" i="86"/>
  <c r="H67" i="72"/>
  <c r="I66" i="58"/>
  <c r="G70" i="99"/>
  <c r="G59" i="98"/>
  <c r="I138" i="99"/>
  <c r="H138" i="99"/>
  <c r="B139" i="99"/>
  <c r="F139" i="99"/>
  <c r="I63" i="82"/>
  <c r="D69" i="72"/>
  <c r="B69" i="72" s="1"/>
  <c r="G65" i="67"/>
  <c r="H65" i="67"/>
  <c r="D66" i="67"/>
  <c r="I67" i="44"/>
  <c r="E67" i="58"/>
  <c r="F67" i="58" s="1"/>
  <c r="G67" i="58" s="1"/>
  <c r="B67" i="58"/>
  <c r="I70" i="31"/>
  <c r="E68" i="44"/>
  <c r="F68" i="44" s="1"/>
  <c r="D69" i="44" s="1"/>
  <c r="H67" i="39"/>
  <c r="I67" i="39" s="1"/>
  <c r="D140" i="98"/>
  <c r="G139" i="98"/>
  <c r="E140" i="98"/>
  <c r="D140" i="97"/>
  <c r="E140" i="97" s="1"/>
  <c r="G139" i="97"/>
  <c r="I58" i="93"/>
  <c r="D60" i="93"/>
  <c r="E60" i="93" s="1"/>
  <c r="F60" i="93" s="1"/>
  <c r="H59" i="93"/>
  <c r="I59" i="93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B62" i="80"/>
  <c r="F62" i="80"/>
  <c r="G62" i="80" s="1"/>
  <c r="E60" i="94"/>
  <c r="F60" i="94" s="1"/>
  <c r="B60" i="94"/>
  <c r="D61" i="91"/>
  <c r="E61" i="91" s="1"/>
  <c r="F61" i="91" s="1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E59" i="95"/>
  <c r="F59" i="95" s="1"/>
  <c r="B59" i="95"/>
  <c r="G58" i="96"/>
  <c r="I58" i="96" s="1"/>
  <c r="D59" i="96"/>
  <c r="E59" i="96" s="1"/>
  <c r="F59" i="96" s="1"/>
  <c r="G62" i="76"/>
  <c r="H69" i="2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E69" i="41"/>
  <c r="F69" i="41" s="1"/>
  <c r="G61" i="79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145" i="53"/>
  <c r="E145" i="53" s="1"/>
  <c r="F145" i="53" s="1"/>
  <c r="G144" i="53"/>
  <c r="I144" i="53" s="1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B72" i="23"/>
  <c r="D64" i="59"/>
  <c r="E64" i="59" s="1"/>
  <c r="B61" i="25"/>
  <c r="F61" i="25"/>
  <c r="G61" i="25" s="1"/>
  <c r="H146" i="43"/>
  <c r="I146" i="43"/>
  <c r="D68" i="73"/>
  <c r="E68" i="73" s="1"/>
  <c r="D148" i="41"/>
  <c r="G147" i="41"/>
  <c r="B60" i="87"/>
  <c r="J144" i="74"/>
  <c r="D69" i="18"/>
  <c r="E69" i="18" s="1"/>
  <c r="G67" i="73"/>
  <c r="I67" i="73" s="1"/>
  <c r="B61" i="33"/>
  <c r="H63" i="59"/>
  <c r="I63" i="59" s="1"/>
  <c r="E147" i="43"/>
  <c r="F147" i="43" s="1"/>
  <c r="B147" i="43"/>
  <c r="B59" i="13"/>
  <c r="J142" i="65"/>
  <c r="J140" i="78"/>
  <c r="J143" i="53"/>
  <c r="J143" i="58"/>
  <c r="J146" i="4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E59" i="13"/>
  <c r="F59" i="13" s="1"/>
  <c r="I72" i="29"/>
  <c r="I73" i="29" s="1"/>
  <c r="H73" i="29"/>
  <c r="E72" i="23"/>
  <c r="E73" i="2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G140" i="85"/>
  <c r="E141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E147" i="73"/>
  <c r="F147" i="73" s="1"/>
  <c r="B147" i="73"/>
  <c r="B140" i="89"/>
  <c r="F140" i="89"/>
  <c r="H149" i="30"/>
  <c r="I149" i="30"/>
  <c r="E148" i="20"/>
  <c r="F148" i="20" s="1"/>
  <c r="H140" i="26"/>
  <c r="I140" i="26"/>
  <c r="E140" i="92"/>
  <c r="D140" i="92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E141" i="26"/>
  <c r="F141" i="26" s="1"/>
  <c r="B141" i="26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G139" i="87"/>
  <c r="E140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E140" i="93"/>
  <c r="F140" i="93" s="1"/>
  <c r="H68" i="72" l="1"/>
  <c r="I68" i="72" s="1"/>
  <c r="G139" i="25"/>
  <c r="D140" i="25"/>
  <c r="J138" i="25"/>
  <c r="G69" i="19"/>
  <c r="I68" i="19"/>
  <c r="D70" i="19"/>
  <c r="E70" i="19" s="1"/>
  <c r="D72" i="31"/>
  <c r="E72" i="31" s="1"/>
  <c r="E73" i="31" s="1"/>
  <c r="B60" i="93"/>
  <c r="I67" i="72"/>
  <c r="I70" i="99"/>
  <c r="H60" i="98"/>
  <c r="E72" i="99"/>
  <c r="E73" i="99" s="1"/>
  <c r="B72" i="99"/>
  <c r="E61" i="98"/>
  <c r="F61" i="98" s="1"/>
  <c r="D62" i="98" s="1"/>
  <c r="B61" i="98"/>
  <c r="G60" i="98"/>
  <c r="H71" i="99"/>
  <c r="I59" i="98"/>
  <c r="G71" i="99"/>
  <c r="D140" i="99"/>
  <c r="G139" i="99"/>
  <c r="E140" i="99"/>
  <c r="E69" i="72"/>
  <c r="F69" i="72" s="1"/>
  <c r="G69" i="72" s="1"/>
  <c r="I65" i="67"/>
  <c r="E66" i="67"/>
  <c r="F66" i="67" s="1"/>
  <c r="H66" i="67" s="1"/>
  <c r="B66" i="67"/>
  <c r="H67" i="58"/>
  <c r="I67" i="58" s="1"/>
  <c r="G68" i="44"/>
  <c r="H68" i="44"/>
  <c r="D68" i="58"/>
  <c r="E68" i="58" s="1"/>
  <c r="F68" i="58" s="1"/>
  <c r="H71" i="31"/>
  <c r="I71" i="31" s="1"/>
  <c r="H144" i="53"/>
  <c r="J144" i="53" s="1"/>
  <c r="I64" i="63"/>
  <c r="F140" i="97"/>
  <c r="B140" i="97"/>
  <c r="H139" i="98"/>
  <c r="I139" i="98"/>
  <c r="I139" i="97"/>
  <c r="H139" i="97"/>
  <c r="B140" i="98"/>
  <c r="F140" i="98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D61" i="93"/>
  <c r="E61" i="93" s="1"/>
  <c r="F61" i="93" s="1"/>
  <c r="G60" i="93"/>
  <c r="H60" i="93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I60" i="81"/>
  <c r="E61" i="81"/>
  <c r="F61" i="81" s="1"/>
  <c r="G61" i="81" s="1"/>
  <c r="B61" i="81"/>
  <c r="B64" i="86"/>
  <c r="H64" i="86"/>
  <c r="G64" i="86"/>
  <c r="I61" i="79"/>
  <c r="I65" i="5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B145" i="53"/>
  <c r="G71" i="30"/>
  <c r="B66" i="56"/>
  <c r="G66" i="56"/>
  <c r="H66" i="56"/>
  <c r="E60" i="92"/>
  <c r="F60" i="92" s="1"/>
  <c r="H60" i="92" s="1"/>
  <c r="E69" i="44"/>
  <c r="F69" i="44" s="1"/>
  <c r="G69" i="44" s="1"/>
  <c r="B69" i="44"/>
  <c r="I69" i="19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D151" i="30"/>
  <c r="E151" i="30" s="1"/>
  <c r="F151" i="30" s="1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E66" i="54"/>
  <c r="F66" i="54" s="1"/>
  <c r="B65" i="68"/>
  <c r="G65" i="68"/>
  <c r="H65" i="68"/>
  <c r="E65" i="64"/>
  <c r="F65" i="64" s="1"/>
  <c r="E67" i="60"/>
  <c r="F67" i="60" s="1"/>
  <c r="H67" i="60" s="1"/>
  <c r="B67" i="60"/>
  <c r="J149" i="27"/>
  <c r="E144" i="61"/>
  <c r="F144" i="61" s="1"/>
  <c r="E144" i="60"/>
  <c r="F144" i="60" s="1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D61" i="87"/>
  <c r="G60" i="87"/>
  <c r="H60" i="87"/>
  <c r="D68" i="20"/>
  <c r="E68" i="20" s="1"/>
  <c r="D64" i="62"/>
  <c r="E64" i="62" s="1"/>
  <c r="B148" i="41"/>
  <c r="E148" i="41"/>
  <c r="F148" i="41" s="1"/>
  <c r="H61" i="25"/>
  <c r="I61" i="25" s="1"/>
  <c r="J146" i="39"/>
  <c r="F69" i="18"/>
  <c r="H69" i="18" s="1"/>
  <c r="B69" i="18"/>
  <c r="G147" i="43"/>
  <c r="D148" i="43"/>
  <c r="B68" i="73"/>
  <c r="F68" i="73"/>
  <c r="H68" i="73" s="1"/>
  <c r="D62" i="25"/>
  <c r="E62" i="25" s="1"/>
  <c r="F72" i="23"/>
  <c r="J147" i="20"/>
  <c r="J147" i="22"/>
  <c r="D61" i="26"/>
  <c r="E61" i="26" s="1"/>
  <c r="H67" i="20"/>
  <c r="I67" i="20" s="1"/>
  <c r="H63" i="62"/>
  <c r="I63" i="62" s="1"/>
  <c r="I147" i="41"/>
  <c r="H147" i="41"/>
  <c r="J146" i="43"/>
  <c r="B64" i="59"/>
  <c r="F64" i="59"/>
  <c r="G64" i="59" s="1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0" i="26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D142" i="26"/>
  <c r="G141" i="26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B72" i="31" l="1"/>
  <c r="F72" i="31"/>
  <c r="H72" i="31" s="1"/>
  <c r="H73" i="31" s="1"/>
  <c r="E140" i="25"/>
  <c r="F140" i="25" s="1"/>
  <c r="B140" i="25"/>
  <c r="I139" i="25"/>
  <c r="H139" i="25"/>
  <c r="F70" i="19"/>
  <c r="G70" i="19" s="1"/>
  <c r="B70" i="19"/>
  <c r="I68" i="44"/>
  <c r="I71" i="99"/>
  <c r="F72" i="99"/>
  <c r="H72" i="99" s="1"/>
  <c r="H73" i="99" s="1"/>
  <c r="I60" i="98"/>
  <c r="D68" i="66"/>
  <c r="E68" i="66" s="1"/>
  <c r="F68" i="66" s="1"/>
  <c r="I66" i="45"/>
  <c r="H61" i="98"/>
  <c r="H69" i="72"/>
  <c r="I69" i="72" s="1"/>
  <c r="G61" i="98"/>
  <c r="E62" i="98"/>
  <c r="F62" i="98" s="1"/>
  <c r="B62" i="98"/>
  <c r="H139" i="99"/>
  <c r="I139" i="99"/>
  <c r="F140" i="99"/>
  <c r="B140" i="99"/>
  <c r="I64" i="75"/>
  <c r="D70" i="72"/>
  <c r="G72" i="69"/>
  <c r="G73" i="69" s="1"/>
  <c r="G66" i="67"/>
  <c r="I66" i="67" s="1"/>
  <c r="D67" i="67"/>
  <c r="I66" i="53"/>
  <c r="I69" i="46"/>
  <c r="G68" i="58"/>
  <c r="D69" i="58"/>
  <c r="B68" i="58"/>
  <c r="H68" i="58"/>
  <c r="D141" i="98"/>
  <c r="G140" i="98"/>
  <c r="D141" i="97"/>
  <c r="G140" i="97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D62" i="93"/>
  <c r="E62" i="93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B61" i="93"/>
  <c r="G61" i="93"/>
  <c r="H61" i="93"/>
  <c r="I62" i="90"/>
  <c r="E71" i="42"/>
  <c r="F71" i="42" s="1"/>
  <c r="B71" i="42"/>
  <c r="H73" i="71"/>
  <c r="I72" i="71"/>
  <c r="I73" i="71" s="1"/>
  <c r="E70" i="34"/>
  <c r="F70" i="34" s="1"/>
  <c r="B70" i="34"/>
  <c r="I60" i="93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G70" i="74"/>
  <c r="D71" i="74"/>
  <c r="E71" i="74" s="1"/>
  <c r="D67" i="54"/>
  <c r="D63" i="79"/>
  <c r="E63" i="79" s="1"/>
  <c r="B63" i="88"/>
  <c r="B151" i="30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I60" i="87"/>
  <c r="D68" i="60"/>
  <c r="E68" i="60" s="1"/>
  <c r="F68" i="60" s="1"/>
  <c r="D69" i="60" s="1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J148" i="31"/>
  <c r="J149" i="29"/>
  <c r="E145" i="62"/>
  <c r="F145" i="62" s="1"/>
  <c r="D146" i="62" s="1"/>
  <c r="B146" i="62" s="1"/>
  <c r="J147" i="41"/>
  <c r="B62" i="25"/>
  <c r="F62" i="25"/>
  <c r="H62" i="25" s="1"/>
  <c r="D69" i="73"/>
  <c r="E69" i="73" s="1"/>
  <c r="D70" i="18"/>
  <c r="E70" i="18" s="1"/>
  <c r="G148" i="41"/>
  <c r="D149" i="41"/>
  <c r="F68" i="20"/>
  <c r="H68" i="20" s="1"/>
  <c r="B68" i="20"/>
  <c r="I61" i="33"/>
  <c r="I59" i="13"/>
  <c r="B61" i="26"/>
  <c r="F61" i="26"/>
  <c r="H61" i="26" s="1"/>
  <c r="H72" i="23"/>
  <c r="G72" i="23"/>
  <c r="G73" i="23" s="1"/>
  <c r="B61" i="87"/>
  <c r="B62" i="33"/>
  <c r="J144" i="58"/>
  <c r="J149" i="69"/>
  <c r="J146" i="45"/>
  <c r="D65" i="59"/>
  <c r="E65" i="59" s="1"/>
  <c r="G68" i="73"/>
  <c r="I68" i="73" s="1"/>
  <c r="E148" i="43"/>
  <c r="F148" i="43" s="1"/>
  <c r="B148" i="43"/>
  <c r="F64" i="62"/>
  <c r="G64" i="62" s="1"/>
  <c r="B64" i="62"/>
  <c r="E61" i="87"/>
  <c r="F61" i="87" s="1"/>
  <c r="E62" i="33"/>
  <c r="F62" i="33" s="1"/>
  <c r="H62" i="33" s="1"/>
  <c r="B60" i="13"/>
  <c r="F60" i="13"/>
  <c r="H60" i="13" s="1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I141" i="26"/>
  <c r="H141" i="26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E142" i="26"/>
  <c r="F142" i="26" s="1"/>
  <c r="B142" i="26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D142" i="94"/>
  <c r="E142" i="94" s="1"/>
  <c r="G141" i="94"/>
  <c r="F142" i="80"/>
  <c r="B142" i="80"/>
  <c r="B149" i="21"/>
  <c r="F149" i="21"/>
  <c r="H145" i="55"/>
  <c r="I145" i="55"/>
  <c r="H70" i="19" l="1"/>
  <c r="D71" i="19"/>
  <c r="G72" i="31"/>
  <c r="G73" i="31" s="1"/>
  <c r="J139" i="25"/>
  <c r="D141" i="25"/>
  <c r="G140" i="25"/>
  <c r="G72" i="99"/>
  <c r="G73" i="99" s="1"/>
  <c r="B68" i="66"/>
  <c r="D63" i="98"/>
  <c r="G62" i="98"/>
  <c r="H62" i="98"/>
  <c r="I61" i="98"/>
  <c r="I72" i="69"/>
  <c r="I73" i="69" s="1"/>
  <c r="D141" i="99"/>
  <c r="E141" i="99" s="1"/>
  <c r="G140" i="99"/>
  <c r="B70" i="72"/>
  <c r="E70" i="72"/>
  <c r="F70" i="72" s="1"/>
  <c r="E67" i="67"/>
  <c r="F67" i="67" s="1"/>
  <c r="B67" i="67"/>
  <c r="I68" i="58"/>
  <c r="B68" i="53"/>
  <c r="E69" i="58"/>
  <c r="F69" i="58" s="1"/>
  <c r="B69" i="58"/>
  <c r="G72" i="30"/>
  <c r="G73" i="30" s="1"/>
  <c r="I61" i="93"/>
  <c r="I70" i="74"/>
  <c r="F68" i="53"/>
  <c r="H68" i="53" s="1"/>
  <c r="I67" i="53"/>
  <c r="G67" i="45"/>
  <c r="I67" i="45" s="1"/>
  <c r="F72" i="24"/>
  <c r="H72" i="24" s="1"/>
  <c r="H140" i="97"/>
  <c r="I140" i="97"/>
  <c r="B141" i="97"/>
  <c r="H140" i="98"/>
  <c r="I140" i="98"/>
  <c r="E141" i="97"/>
  <c r="F141" i="97" s="1"/>
  <c r="E141" i="98"/>
  <c r="F141" i="98" s="1"/>
  <c r="B141" i="98"/>
  <c r="E145" i="64"/>
  <c r="F145" i="64" s="1"/>
  <c r="G145" i="62"/>
  <c r="I145" i="62" s="1"/>
  <c r="I65" i="75"/>
  <c r="G63" i="80"/>
  <c r="I63" i="80" s="1"/>
  <c r="E67" i="65"/>
  <c r="F67" i="65" s="1"/>
  <c r="D68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B64" i="76"/>
  <c r="I60" i="96"/>
  <c r="E64" i="76"/>
  <c r="F64" i="76" s="1"/>
  <c r="I65" i="64"/>
  <c r="E68" i="68"/>
  <c r="F68" i="68" s="1"/>
  <c r="H68" i="68" s="1"/>
  <c r="I66" i="63"/>
  <c r="H64" i="77"/>
  <c r="H72" i="17"/>
  <c r="I70" i="19"/>
  <c r="D71" i="43"/>
  <c r="E71" i="43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B71" i="19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E71" i="19"/>
  <c r="F71" i="19" s="1"/>
  <c r="B70" i="21"/>
  <c r="H70" i="21"/>
  <c r="G70" i="21"/>
  <c r="I66" i="68"/>
  <c r="E66" i="64"/>
  <c r="F66" i="64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F144" i="68" s="1"/>
  <c r="D152" i="27"/>
  <c r="G151" i="27"/>
  <c r="J150" i="27"/>
  <c r="J141" i="26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D62" i="87"/>
  <c r="E62" i="87" s="1"/>
  <c r="H61" i="87"/>
  <c r="G61" i="87"/>
  <c r="D69" i="66"/>
  <c r="E69" i="66" s="1"/>
  <c r="G68" i="66"/>
  <c r="H68" i="66"/>
  <c r="J146" i="56"/>
  <c r="E145" i="63"/>
  <c r="F145" i="63" s="1"/>
  <c r="D146" i="63" s="1"/>
  <c r="D61" i="13"/>
  <c r="D65" i="62"/>
  <c r="E65" i="62" s="1"/>
  <c r="D149" i="43"/>
  <c r="G148" i="43"/>
  <c r="B65" i="59"/>
  <c r="F65" i="59"/>
  <c r="H65" i="59" s="1"/>
  <c r="D63" i="33"/>
  <c r="I72" i="23"/>
  <c r="I73" i="23" s="1"/>
  <c r="H73" i="23"/>
  <c r="D62" i="26"/>
  <c r="E62" i="26" s="1"/>
  <c r="B70" i="18"/>
  <c r="F70" i="18"/>
  <c r="D63" i="25"/>
  <c r="H64" i="62"/>
  <c r="I64" i="62" s="1"/>
  <c r="D69" i="20"/>
  <c r="E69" i="20" s="1"/>
  <c r="B149" i="41"/>
  <c r="E149" i="41"/>
  <c r="F149" i="41" s="1"/>
  <c r="G60" i="13"/>
  <c r="I60" i="13" s="1"/>
  <c r="G62" i="33"/>
  <c r="I62" i="33" s="1"/>
  <c r="G61" i="26"/>
  <c r="I61" i="26" s="1"/>
  <c r="G68" i="20"/>
  <c r="I68" i="20" s="1"/>
  <c r="H148" i="41"/>
  <c r="I148" i="41"/>
  <c r="B69" i="73"/>
  <c r="F69" i="73"/>
  <c r="G69" i="73" s="1"/>
  <c r="G62" i="25"/>
  <c r="I62" i="25" s="1"/>
  <c r="J147" i="43"/>
  <c r="G149" i="19"/>
  <c r="D150" i="19"/>
  <c r="D150" i="22"/>
  <c r="B150" i="22" s="1"/>
  <c r="G149" i="22"/>
  <c r="G150" i="32"/>
  <c r="D151" i="32"/>
  <c r="G142" i="26"/>
  <c r="D143" i="26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I72" i="31" l="1"/>
  <c r="I73" i="31" s="1"/>
  <c r="I72" i="99"/>
  <c r="I73" i="99" s="1"/>
  <c r="I140" i="25"/>
  <c r="H140" i="25"/>
  <c r="E141" i="25"/>
  <c r="F141" i="25" s="1"/>
  <c r="B141" i="25"/>
  <c r="D147" i="72"/>
  <c r="B147" i="72" s="1"/>
  <c r="H145" i="62"/>
  <c r="J145" i="62" s="1"/>
  <c r="I62" i="98"/>
  <c r="G72" i="24"/>
  <c r="G73" i="24" s="1"/>
  <c r="E63" i="98"/>
  <c r="F63" i="98" s="1"/>
  <c r="D64" i="98" s="1"/>
  <c r="B63" i="98"/>
  <c r="I140" i="99"/>
  <c r="H140" i="99"/>
  <c r="B141" i="99"/>
  <c r="F141" i="99"/>
  <c r="G70" i="72"/>
  <c r="D71" i="72"/>
  <c r="H70" i="72"/>
  <c r="G68" i="68"/>
  <c r="I68" i="68" s="1"/>
  <c r="D69" i="68"/>
  <c r="B69" i="68" s="1"/>
  <c r="H67" i="67"/>
  <c r="G67" i="67"/>
  <c r="D68" i="67"/>
  <c r="I72" i="30"/>
  <c r="I73" i="30" s="1"/>
  <c r="H67" i="65"/>
  <c r="G67" i="65"/>
  <c r="G69" i="58"/>
  <c r="H69" i="58"/>
  <c r="D70" i="58"/>
  <c r="B70" i="58" s="1"/>
  <c r="D69" i="53"/>
  <c r="E69" i="53" s="1"/>
  <c r="G68" i="53"/>
  <c r="I68" i="53" s="1"/>
  <c r="H73" i="24"/>
  <c r="I63" i="84"/>
  <c r="I66" i="65"/>
  <c r="G65" i="59"/>
  <c r="I65" i="59" s="1"/>
  <c r="G141" i="98"/>
  <c r="D142" i="98"/>
  <c r="D142" i="97"/>
  <c r="G141" i="97"/>
  <c r="G145" i="63"/>
  <c r="H145" i="63" s="1"/>
  <c r="G146" i="62"/>
  <c r="I146" i="62" s="1"/>
  <c r="G145" i="64"/>
  <c r="D146" i="64"/>
  <c r="G151" i="70"/>
  <c r="H151" i="70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I62" i="81" s="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I72" i="17"/>
  <c r="I73" i="17" s="1"/>
  <c r="H73" i="1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D71" i="18"/>
  <c r="E71" i="18" s="1"/>
  <c r="B63" i="33"/>
  <c r="B61" i="13"/>
  <c r="B68" i="65"/>
  <c r="E149" i="73"/>
  <c r="F149" i="73" s="1"/>
  <c r="D150" i="73" s="1"/>
  <c r="E150" i="73" s="1"/>
  <c r="H69" i="73"/>
  <c r="I69" i="73" s="1"/>
  <c r="B63" i="25"/>
  <c r="H70" i="18"/>
  <c r="I148" i="43"/>
  <c r="H148" i="43"/>
  <c r="F65" i="62"/>
  <c r="G65" i="62" s="1"/>
  <c r="B65" i="62"/>
  <c r="E61" i="13"/>
  <c r="F61" i="13" s="1"/>
  <c r="G61" i="13" s="1"/>
  <c r="I68" i="66"/>
  <c r="I61" i="87"/>
  <c r="J145" i="72"/>
  <c r="E147" i="72"/>
  <c r="F147" i="72" s="1"/>
  <c r="G147" i="72" s="1"/>
  <c r="F69" i="20"/>
  <c r="H69" i="20" s="1"/>
  <c r="B69" i="20"/>
  <c r="E63" i="25"/>
  <c r="F63" i="25" s="1"/>
  <c r="D66" i="59"/>
  <c r="E149" i="43"/>
  <c r="F149" i="43" s="1"/>
  <c r="B149" i="43"/>
  <c r="D70" i="73"/>
  <c r="G70" i="18"/>
  <c r="B62" i="26"/>
  <c r="F62" i="26"/>
  <c r="H62" i="26" s="1"/>
  <c r="E63" i="33"/>
  <c r="F63" i="33" s="1"/>
  <c r="E68" i="65"/>
  <c r="F68" i="65" s="1"/>
  <c r="B69" i="66"/>
  <c r="F69" i="66"/>
  <c r="F62" i="87"/>
  <c r="B62" i="87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G141" i="92"/>
  <c r="D142" i="92"/>
  <c r="E142" i="92" s="1"/>
  <c r="D145" i="68"/>
  <c r="E145" i="68" s="1"/>
  <c r="G144" i="68"/>
  <c r="D142" i="86"/>
  <c r="E142" i="86" s="1"/>
  <c r="G141" i="86"/>
  <c r="E143" i="26"/>
  <c r="F143" i="26" s="1"/>
  <c r="B143" i="26"/>
  <c r="I150" i="32"/>
  <c r="H150" i="32"/>
  <c r="B150" i="19"/>
  <c r="D146" i="60"/>
  <c r="G145" i="60"/>
  <c r="D147" i="58"/>
  <c r="B147" i="58" s="1"/>
  <c r="G146" i="58"/>
  <c r="H146" i="62"/>
  <c r="G148" i="45"/>
  <c r="D149" i="45"/>
  <c r="B149" i="45" s="1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2" i="79"/>
  <c r="H141" i="89"/>
  <c r="I141" i="89"/>
  <c r="H148" i="73"/>
  <c r="I148" i="73"/>
  <c r="D142" i="90"/>
  <c r="E142" i="90" s="1"/>
  <c r="G141" i="90"/>
  <c r="J146" i="74"/>
  <c r="J147" i="45"/>
  <c r="I142" i="26"/>
  <c r="H142" i="26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B147" i="54"/>
  <c r="I146" i="54"/>
  <c r="H146" i="54"/>
  <c r="I141" i="93"/>
  <c r="H141" i="93"/>
  <c r="F141" i="33"/>
  <c r="B141" i="33"/>
  <c r="E144" i="77"/>
  <c r="F144" i="77" s="1"/>
  <c r="H142" i="83"/>
  <c r="I142" i="83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I151" i="70" l="1"/>
  <c r="G141" i="25"/>
  <c r="D142" i="25"/>
  <c r="I67" i="65"/>
  <c r="J140" i="25"/>
  <c r="E69" i="68"/>
  <c r="F69" i="68" s="1"/>
  <c r="I72" i="24"/>
  <c r="I73" i="24" s="1"/>
  <c r="I145" i="63"/>
  <c r="J145" i="63" s="1"/>
  <c r="H143" i="78"/>
  <c r="J143" i="78" s="1"/>
  <c r="E64" i="98"/>
  <c r="F64" i="98" s="1"/>
  <c r="B64" i="98"/>
  <c r="H63" i="98"/>
  <c r="I70" i="72"/>
  <c r="G63" i="98"/>
  <c r="D142" i="99"/>
  <c r="G141" i="99"/>
  <c r="B71" i="72"/>
  <c r="E71" i="72"/>
  <c r="F71" i="72" s="1"/>
  <c r="D72" i="72" s="1"/>
  <c r="E68" i="67"/>
  <c r="F68" i="67" s="1"/>
  <c r="G68" i="67" s="1"/>
  <c r="B68" i="67"/>
  <c r="I67" i="67"/>
  <c r="E70" i="58"/>
  <c r="F70" i="58" s="1"/>
  <c r="D71" i="58" s="1"/>
  <c r="B71" i="58" s="1"/>
  <c r="I69" i="58"/>
  <c r="F69" i="53"/>
  <c r="H69" i="53" s="1"/>
  <c r="B69" i="53"/>
  <c r="I69" i="39"/>
  <c r="I63" i="79"/>
  <c r="D148" i="72"/>
  <c r="B148" i="72" s="1"/>
  <c r="H141" i="97"/>
  <c r="I141" i="97"/>
  <c r="B142" i="97"/>
  <c r="E142" i="98"/>
  <c r="F142" i="98" s="1"/>
  <c r="B142" i="98"/>
  <c r="E142" i="97"/>
  <c r="F142" i="97" s="1"/>
  <c r="H141" i="98"/>
  <c r="I141" i="98"/>
  <c r="G149" i="73"/>
  <c r="I149" i="73" s="1"/>
  <c r="E146" i="64"/>
  <c r="F146" i="64" s="1"/>
  <c r="B146" i="64"/>
  <c r="I145" i="64"/>
  <c r="H145" i="64"/>
  <c r="E152" i="29"/>
  <c r="F152" i="29" s="1"/>
  <c r="D153" i="29" s="1"/>
  <c r="B153" i="29" s="1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1" i="21"/>
  <c r="H71" i="41"/>
  <c r="D62" i="95"/>
  <c r="E62" i="95" s="1"/>
  <c r="D67" i="86"/>
  <c r="G66" i="86"/>
  <c r="H66" i="86"/>
  <c r="B65" i="76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E144" i="78"/>
  <c r="F144" i="78" s="1"/>
  <c r="G144" i="78" s="1"/>
  <c r="E143" i="85"/>
  <c r="F143" i="85" s="1"/>
  <c r="J151" i="27"/>
  <c r="D153" i="27"/>
  <c r="G152" i="27"/>
  <c r="J148" i="43"/>
  <c r="J149" i="20"/>
  <c r="E149" i="45"/>
  <c r="F149" i="45" s="1"/>
  <c r="D150" i="45" s="1"/>
  <c r="B150" i="45" s="1"/>
  <c r="D150" i="39"/>
  <c r="G149" i="39"/>
  <c r="J148" i="39"/>
  <c r="D69" i="65"/>
  <c r="H68" i="65"/>
  <c r="G68" i="65"/>
  <c r="D64" i="33"/>
  <c r="G63" i="33"/>
  <c r="H63" i="33"/>
  <c r="D64" i="25"/>
  <c r="E64" i="25" s="1"/>
  <c r="H63" i="25"/>
  <c r="G63" i="25"/>
  <c r="D70" i="68"/>
  <c r="E70" i="68" s="1"/>
  <c r="G69" i="68"/>
  <c r="H69" i="68"/>
  <c r="D63" i="87"/>
  <c r="E63" i="87" s="1"/>
  <c r="D70" i="66"/>
  <c r="E70" i="66" s="1"/>
  <c r="B70" i="73"/>
  <c r="G149" i="43"/>
  <c r="D150" i="43"/>
  <c r="B66" i="59"/>
  <c r="G69" i="20"/>
  <c r="I69" i="20" s="1"/>
  <c r="I70" i="18"/>
  <c r="H61" i="13"/>
  <c r="I61" i="13" s="1"/>
  <c r="E150" i="41"/>
  <c r="F150" i="41" s="1"/>
  <c r="B150" i="41"/>
  <c r="J146" i="72"/>
  <c r="G62" i="87"/>
  <c r="G69" i="66"/>
  <c r="D63" i="26"/>
  <c r="E63" i="26" s="1"/>
  <c r="E70" i="73"/>
  <c r="F70" i="73" s="1"/>
  <c r="D66" i="62"/>
  <c r="H149" i="41"/>
  <c r="I149" i="41"/>
  <c r="H62" i="87"/>
  <c r="H69" i="66"/>
  <c r="E66" i="59"/>
  <c r="F66" i="59" s="1"/>
  <c r="D70" i="20"/>
  <c r="E70" i="20" s="1"/>
  <c r="D62" i="13"/>
  <c r="F71" i="18"/>
  <c r="H71" i="18" s="1"/>
  <c r="B71" i="18"/>
  <c r="D151" i="19"/>
  <c r="G150" i="19"/>
  <c r="G146" i="63"/>
  <c r="D147" i="63"/>
  <c r="D151" i="20"/>
  <c r="E151" i="20" s="1"/>
  <c r="G150" i="20"/>
  <c r="G143" i="26"/>
  <c r="D144" i="26"/>
  <c r="B144" i="26" s="1"/>
  <c r="G152" i="70"/>
  <c r="D153" i="70"/>
  <c r="J151" i="70"/>
  <c r="G142" i="89"/>
  <c r="D143" i="89"/>
  <c r="E143" i="89" s="1"/>
  <c r="H151" i="69"/>
  <c r="I151" i="69"/>
  <c r="J149" i="19"/>
  <c r="J142" i="26"/>
  <c r="G143" i="81"/>
  <c r="D144" i="81"/>
  <c r="J146" i="62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6" i="61"/>
  <c r="F146" i="61" s="1"/>
  <c r="I151" i="29"/>
  <c r="H151" i="29"/>
  <c r="E147" i="46"/>
  <c r="F147" i="46" s="1"/>
  <c r="I143" i="79"/>
  <c r="H143" i="79"/>
  <c r="F142" i="84"/>
  <c r="B142" i="84"/>
  <c r="G150" i="22"/>
  <c r="D151" i="22"/>
  <c r="B151" i="22" s="1"/>
  <c r="J148" i="73"/>
  <c r="I148" i="45"/>
  <c r="H148" i="45"/>
  <c r="H146" i="58"/>
  <c r="I146" i="58"/>
  <c r="H149" i="73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I147" i="72"/>
  <c r="H147" i="72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E142" i="25" l="1"/>
  <c r="F142" i="25" s="1"/>
  <c r="B142" i="25"/>
  <c r="H141" i="25"/>
  <c r="I141" i="25"/>
  <c r="H70" i="58"/>
  <c r="E71" i="58"/>
  <c r="F71" i="58" s="1"/>
  <c r="H71" i="58" s="1"/>
  <c r="D70" i="53"/>
  <c r="E70" i="53" s="1"/>
  <c r="G152" i="29"/>
  <c r="H152" i="29" s="1"/>
  <c r="D65" i="98"/>
  <c r="B65" i="98" s="1"/>
  <c r="G64" i="98"/>
  <c r="G69" i="53"/>
  <c r="I69" i="53" s="1"/>
  <c r="G70" i="58"/>
  <c r="H71" i="72"/>
  <c r="I63" i="98"/>
  <c r="G71" i="72"/>
  <c r="H64" i="98"/>
  <c r="I141" i="99"/>
  <c r="H141" i="99"/>
  <c r="E142" i="99"/>
  <c r="F142" i="99" s="1"/>
  <c r="B142" i="99"/>
  <c r="G68" i="82"/>
  <c r="I68" i="82" s="1"/>
  <c r="E72" i="72"/>
  <c r="E73" i="72" s="1"/>
  <c r="B72" i="72"/>
  <c r="D69" i="67"/>
  <c r="H68" i="67"/>
  <c r="I68" i="67" s="1"/>
  <c r="E148" i="72"/>
  <c r="F148" i="72" s="1"/>
  <c r="D149" i="72" s="1"/>
  <c r="D69" i="82"/>
  <c r="E69" i="82" s="1"/>
  <c r="F69" i="82" s="1"/>
  <c r="D70" i="82" s="1"/>
  <c r="I69" i="66"/>
  <c r="I71" i="46"/>
  <c r="G71" i="44"/>
  <c r="I71" i="44" s="1"/>
  <c r="I71" i="41"/>
  <c r="F72" i="21"/>
  <c r="H72" i="21" s="1"/>
  <c r="H73" i="21" s="1"/>
  <c r="D145" i="78"/>
  <c r="E145" i="78" s="1"/>
  <c r="F145" i="78" s="1"/>
  <c r="D143" i="97"/>
  <c r="G142" i="97"/>
  <c r="D143" i="98"/>
  <c r="G142" i="98"/>
  <c r="G146" i="64"/>
  <c r="D147" i="64"/>
  <c r="E153" i="29"/>
  <c r="F153" i="29" s="1"/>
  <c r="J145" i="64"/>
  <c r="E150" i="45"/>
  <c r="F150" i="45" s="1"/>
  <c r="D151" i="45" s="1"/>
  <c r="B151" i="45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I69" i="68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D67" i="59"/>
  <c r="E67" i="59" s="1"/>
  <c r="G66" i="59"/>
  <c r="H66" i="59"/>
  <c r="D71" i="73"/>
  <c r="E71" i="73" s="1"/>
  <c r="G70" i="73"/>
  <c r="H70" i="73"/>
  <c r="J144" i="66"/>
  <c r="J144" i="68"/>
  <c r="B66" i="62"/>
  <c r="B64" i="33"/>
  <c r="B69" i="65"/>
  <c r="D72" i="18"/>
  <c r="E72" i="18" s="1"/>
  <c r="E73" i="18" s="1"/>
  <c r="G150" i="41"/>
  <c r="D151" i="41"/>
  <c r="E150" i="43"/>
  <c r="F150" i="43" s="1"/>
  <c r="B150" i="43"/>
  <c r="B70" i="66"/>
  <c r="F70" i="66"/>
  <c r="H70" i="66" s="1"/>
  <c r="B63" i="87"/>
  <c r="F63" i="87"/>
  <c r="H63" i="87" s="1"/>
  <c r="F70" i="68"/>
  <c r="H70" i="68" s="1"/>
  <c r="B70" i="68"/>
  <c r="B64" i="25"/>
  <c r="F64" i="25"/>
  <c r="G64" i="25" s="1"/>
  <c r="E64" i="33"/>
  <c r="F64" i="33" s="1"/>
  <c r="E69" i="65"/>
  <c r="F69" i="65" s="1"/>
  <c r="B62" i="13"/>
  <c r="B63" i="26"/>
  <c r="F63" i="26"/>
  <c r="G63" i="26" s="1"/>
  <c r="I149" i="43"/>
  <c r="H149" i="43"/>
  <c r="J143" i="79"/>
  <c r="J145" i="65"/>
  <c r="J145" i="60"/>
  <c r="G71" i="18"/>
  <c r="I71" i="18" s="1"/>
  <c r="E62" i="13"/>
  <c r="F62" i="13" s="1"/>
  <c r="B70" i="20"/>
  <c r="F70" i="20"/>
  <c r="E66" i="62"/>
  <c r="F66" i="62" s="1"/>
  <c r="I63" i="25"/>
  <c r="I68" i="65"/>
  <c r="D153" i="71"/>
  <c r="G152" i="71"/>
  <c r="D146" i="66"/>
  <c r="G145" i="66"/>
  <c r="G148" i="74"/>
  <c r="D149" i="74"/>
  <c r="G151" i="31"/>
  <c r="D152" i="31"/>
  <c r="G153" i="30"/>
  <c r="D154" i="30"/>
  <c r="J147" i="72"/>
  <c r="I142" i="91"/>
  <c r="H142" i="91"/>
  <c r="B148" i="62"/>
  <c r="E148" i="62"/>
  <c r="F148" i="62" s="1"/>
  <c r="J146" i="46"/>
  <c r="G147" i="46"/>
  <c r="D148" i="46"/>
  <c r="B148" i="46" s="1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H143" i="26"/>
  <c r="I143" i="26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9" i="73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E144" i="26"/>
  <c r="F144" i="26" s="1"/>
  <c r="H150" i="20"/>
  <c r="I150" i="20"/>
  <c r="H150" i="19"/>
  <c r="I150" i="19"/>
  <c r="E143" i="91"/>
  <c r="F143" i="91" s="1"/>
  <c r="B143" i="91"/>
  <c r="I147" i="53"/>
  <c r="H147" i="53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H147" i="55"/>
  <c r="I147" i="55"/>
  <c r="B144" i="80"/>
  <c r="F144" i="80"/>
  <c r="I144" i="77"/>
  <c r="H144" i="77"/>
  <c r="F148" i="54"/>
  <c r="B148" i="54"/>
  <c r="G148" i="72" l="1"/>
  <c r="D72" i="58"/>
  <c r="E72" i="58" s="1"/>
  <c r="E73" i="58" s="1"/>
  <c r="B70" i="53"/>
  <c r="F70" i="53"/>
  <c r="H70" i="53" s="1"/>
  <c r="D143" i="25"/>
  <c r="G142" i="25"/>
  <c r="J141" i="25"/>
  <c r="I152" i="29"/>
  <c r="J152" i="29" s="1"/>
  <c r="I70" i="58"/>
  <c r="G150" i="45"/>
  <c r="B145" i="78"/>
  <c r="I71" i="72"/>
  <c r="E65" i="98"/>
  <c r="F65" i="98" s="1"/>
  <c r="D66" i="98" s="1"/>
  <c r="B66" i="98" s="1"/>
  <c r="I64" i="98"/>
  <c r="B69" i="82"/>
  <c r="I72" i="19"/>
  <c r="I73" i="19" s="1"/>
  <c r="F72" i="72"/>
  <c r="H72" i="72" s="1"/>
  <c r="D143" i="99"/>
  <c r="G142" i="99"/>
  <c r="E69" i="67"/>
  <c r="F69" i="67" s="1"/>
  <c r="B69" i="67"/>
  <c r="I72" i="42"/>
  <c r="I73" i="42" s="1"/>
  <c r="H72" i="27"/>
  <c r="H73" i="27" s="1"/>
  <c r="G72" i="21"/>
  <c r="G73" i="21" s="1"/>
  <c r="I64" i="78"/>
  <c r="F72" i="46"/>
  <c r="G72" i="46" s="1"/>
  <c r="G73" i="46" s="1"/>
  <c r="I142" i="98"/>
  <c r="H142" i="98"/>
  <c r="B143" i="98"/>
  <c r="I142" i="97"/>
  <c r="H142" i="97"/>
  <c r="E143" i="98"/>
  <c r="F143" i="98" s="1"/>
  <c r="E143" i="97"/>
  <c r="F143" i="97" s="1"/>
  <c r="B143" i="97"/>
  <c r="D154" i="29"/>
  <c r="G153" i="29"/>
  <c r="E147" i="64"/>
  <c r="F147" i="64" s="1"/>
  <c r="B147" i="64"/>
  <c r="H146" i="64"/>
  <c r="I146" i="64"/>
  <c r="D152" i="22"/>
  <c r="B152" i="22" s="1"/>
  <c r="H63" i="94"/>
  <c r="G64" i="93"/>
  <c r="I64" i="93" s="1"/>
  <c r="I65" i="80"/>
  <c r="G70" i="68"/>
  <c r="I70" i="68" s="1"/>
  <c r="H72" i="46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H64" i="25"/>
  <c r="I64" i="25" s="1"/>
  <c r="I69" i="56"/>
  <c r="G65" i="78"/>
  <c r="E64" i="89"/>
  <c r="F64" i="89" s="1"/>
  <c r="B64" i="89"/>
  <c r="E69" i="57"/>
  <c r="F69" i="57" s="1"/>
  <c r="B69" i="57"/>
  <c r="E66" i="78"/>
  <c r="F66" i="78" s="1"/>
  <c r="G66" i="78" s="1"/>
  <c r="B66" i="78"/>
  <c r="H65" i="78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H149" i="45"/>
  <c r="I149" i="45"/>
  <c r="D154" i="27"/>
  <c r="G153" i="27"/>
  <c r="J152" i="27"/>
  <c r="J149" i="39"/>
  <c r="G150" i="39"/>
  <c r="D151" i="39"/>
  <c r="B151" i="39" s="1"/>
  <c r="J147" i="62"/>
  <c r="J148" i="56"/>
  <c r="D67" i="62"/>
  <c r="E67" i="62" s="1"/>
  <c r="G66" i="62"/>
  <c r="H66" i="62"/>
  <c r="D70" i="65"/>
  <c r="H69" i="65"/>
  <c r="G69" i="65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D64" i="87"/>
  <c r="E64" i="87" s="1"/>
  <c r="G70" i="66"/>
  <c r="I70" i="66" s="1"/>
  <c r="E146" i="68"/>
  <c r="F146" i="68" s="1"/>
  <c r="G146" i="68" s="1"/>
  <c r="J144" i="78"/>
  <c r="D71" i="20"/>
  <c r="E71" i="20" s="1"/>
  <c r="G150" i="43"/>
  <c r="D151" i="43"/>
  <c r="F71" i="73"/>
  <c r="H71" i="73" s="1"/>
  <c r="B71" i="73"/>
  <c r="J150" i="20"/>
  <c r="D71" i="53"/>
  <c r="E71" i="53" s="1"/>
  <c r="G70" i="20"/>
  <c r="J149" i="43"/>
  <c r="D71" i="66"/>
  <c r="E71" i="66" s="1"/>
  <c r="E151" i="41"/>
  <c r="F151" i="41" s="1"/>
  <c r="B151" i="41"/>
  <c r="B72" i="18"/>
  <c r="F72" i="18"/>
  <c r="H72" i="18" s="1"/>
  <c r="I70" i="73"/>
  <c r="H70" i="20"/>
  <c r="D64" i="26"/>
  <c r="E64" i="26" s="1"/>
  <c r="D71" i="68"/>
  <c r="E71" i="68" s="1"/>
  <c r="I150" i="41"/>
  <c r="H150" i="41"/>
  <c r="B67" i="59"/>
  <c r="F67" i="59"/>
  <c r="G67" i="59" s="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I148" i="72"/>
  <c r="H148" i="72"/>
  <c r="E152" i="31"/>
  <c r="F152" i="31" s="1"/>
  <c r="B152" i="31"/>
  <c r="H145" i="66"/>
  <c r="I145" i="66"/>
  <c r="G151" i="20"/>
  <c r="D152" i="20"/>
  <c r="I146" i="61"/>
  <c r="H146" i="61"/>
  <c r="J150" i="19"/>
  <c r="D145" i="26"/>
  <c r="G144" i="26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J143" i="26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E149" i="72"/>
  <c r="F149" i="72" s="1"/>
  <c r="B149" i="72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E151" i="45"/>
  <c r="F151" i="45" s="1"/>
  <c r="H150" i="45"/>
  <c r="I150" i="45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G70" i="53" l="1"/>
  <c r="I70" i="53"/>
  <c r="I142" i="25"/>
  <c r="H142" i="25"/>
  <c r="E143" i="25"/>
  <c r="F143" i="25" s="1"/>
  <c r="B143" i="25"/>
  <c r="G65" i="98"/>
  <c r="E66" i="98"/>
  <c r="F66" i="98" s="1"/>
  <c r="G66" i="98" s="1"/>
  <c r="H65" i="98"/>
  <c r="I72" i="21"/>
  <c r="I73" i="21" s="1"/>
  <c r="G72" i="72"/>
  <c r="G73" i="72" s="1"/>
  <c r="H142" i="99"/>
  <c r="I142" i="99"/>
  <c r="E143" i="99"/>
  <c r="F143" i="99" s="1"/>
  <c r="B143" i="99"/>
  <c r="I65" i="78"/>
  <c r="H73" i="72"/>
  <c r="G69" i="67"/>
  <c r="D70" i="67"/>
  <c r="H69" i="67"/>
  <c r="G72" i="34"/>
  <c r="G73" i="34" s="1"/>
  <c r="I72" i="27"/>
  <c r="I73" i="27" s="1"/>
  <c r="I63" i="94"/>
  <c r="H64" i="94"/>
  <c r="I64" i="94" s="1"/>
  <c r="I68" i="75"/>
  <c r="E152" i="22"/>
  <c r="F152" i="22" s="1"/>
  <c r="G152" i="22" s="1"/>
  <c r="I70" i="20"/>
  <c r="D144" i="97"/>
  <c r="E144" i="97" s="1"/>
  <c r="G143" i="97"/>
  <c r="D144" i="98"/>
  <c r="G143" i="98"/>
  <c r="G148" i="58"/>
  <c r="H148" i="58" s="1"/>
  <c r="J146" i="64"/>
  <c r="D148" i="64"/>
  <c r="B148" i="64" s="1"/>
  <c r="G147" i="64"/>
  <c r="I153" i="29"/>
  <c r="H153" i="29"/>
  <c r="B154" i="29"/>
  <c r="E154" i="29"/>
  <c r="I66" i="90"/>
  <c r="I64" i="91"/>
  <c r="I66" i="85"/>
  <c r="G70" i="82"/>
  <c r="D71" i="82"/>
  <c r="E71" i="82" s="1"/>
  <c r="F71" i="82" s="1"/>
  <c r="H73" i="46"/>
  <c r="I72" i="46"/>
  <c r="I73" i="46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G63" i="96"/>
  <c r="D64" i="96"/>
  <c r="E64" i="96" s="1"/>
  <c r="H63" i="96"/>
  <c r="E68" i="76"/>
  <c r="F68" i="76" s="1"/>
  <c r="G68" i="76" s="1"/>
  <c r="B68" i="76"/>
  <c r="G67" i="85"/>
  <c r="D68" i="85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I62" i="13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H73" i="18"/>
  <c r="E149" i="53"/>
  <c r="F149" i="53" s="1"/>
  <c r="G149" i="53" s="1"/>
  <c r="J151" i="31"/>
  <c r="J144" i="79"/>
  <c r="J146" i="65"/>
  <c r="D72" i="73"/>
  <c r="E72" i="73" s="1"/>
  <c r="E73" i="73" s="1"/>
  <c r="I150" i="43"/>
  <c r="H150" i="43"/>
  <c r="I69" i="65"/>
  <c r="F154" i="30"/>
  <c r="G154" i="30" s="1"/>
  <c r="H154" i="30" s="1"/>
  <c r="H155" i="30" s="1"/>
  <c r="D68" i="59"/>
  <c r="E68" i="59" s="1"/>
  <c r="G72" i="18"/>
  <c r="G73" i="18" s="1"/>
  <c r="B71" i="20"/>
  <c r="F71" i="20"/>
  <c r="H71" i="20" s="1"/>
  <c r="B63" i="13"/>
  <c r="F63" i="13"/>
  <c r="G63" i="13" s="1"/>
  <c r="B65" i="33"/>
  <c r="F65" i="33"/>
  <c r="H65" i="33" s="1"/>
  <c r="B70" i="65"/>
  <c r="J146" i="61"/>
  <c r="J148" i="72"/>
  <c r="J150" i="41"/>
  <c r="B71" i="68"/>
  <c r="F71" i="68"/>
  <c r="G71" i="68" s="1"/>
  <c r="F65" i="25"/>
  <c r="G65" i="25" s="1"/>
  <c r="B65" i="25"/>
  <c r="E70" i="65"/>
  <c r="F70" i="65" s="1"/>
  <c r="B64" i="26"/>
  <c r="F64" i="26"/>
  <c r="G64" i="26" s="1"/>
  <c r="D152" i="41"/>
  <c r="G151" i="41"/>
  <c r="B71" i="66"/>
  <c r="F71" i="66"/>
  <c r="G71" i="66" s="1"/>
  <c r="F71" i="53"/>
  <c r="G71" i="53" s="1"/>
  <c r="B71" i="53"/>
  <c r="E151" i="43"/>
  <c r="F151" i="43" s="1"/>
  <c r="B151" i="43"/>
  <c r="B64" i="87"/>
  <c r="F64" i="87"/>
  <c r="F67" i="62"/>
  <c r="G67" i="62" s="1"/>
  <c r="B67" i="62"/>
  <c r="G149" i="74"/>
  <c r="D150" i="74"/>
  <c r="G152" i="31"/>
  <c r="D153" i="31"/>
  <c r="D154" i="71"/>
  <c r="G153" i="71"/>
  <c r="G146" i="66"/>
  <c r="D147" i="66"/>
  <c r="G147" i="65"/>
  <c r="D148" i="65"/>
  <c r="B148" i="65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7" i="61"/>
  <c r="D148" i="61"/>
  <c r="B149" i="62"/>
  <c r="E149" i="62"/>
  <c r="F149" i="62" s="1"/>
  <c r="J150" i="73"/>
  <c r="I144" i="26"/>
  <c r="H144" i="26"/>
  <c r="D154" i="69"/>
  <c r="G153" i="69"/>
  <c r="H153" i="70"/>
  <c r="I153" i="70"/>
  <c r="B146" i="78"/>
  <c r="J151" i="18"/>
  <c r="J153" i="30"/>
  <c r="G149" i="72"/>
  <c r="D150" i="72"/>
  <c r="H147" i="63"/>
  <c r="I147" i="63"/>
  <c r="G144" i="85"/>
  <c r="D145" i="85"/>
  <c r="B144" i="89"/>
  <c r="F144" i="89"/>
  <c r="I148" i="53"/>
  <c r="H148" i="53"/>
  <c r="B144" i="91"/>
  <c r="F144" i="91"/>
  <c r="D149" i="46"/>
  <c r="B149" i="46" s="1"/>
  <c r="G148" i="46"/>
  <c r="G143" i="88"/>
  <c r="D144" i="88"/>
  <c r="B144" i="88" s="1"/>
  <c r="D144" i="92"/>
  <c r="G143" i="92"/>
  <c r="E145" i="26"/>
  <c r="F145" i="26" s="1"/>
  <c r="B145" i="26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J150" i="45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I65" i="98" l="1"/>
  <c r="G143" i="25"/>
  <c r="D144" i="25"/>
  <c r="J142" i="25"/>
  <c r="I148" i="58"/>
  <c r="J148" i="58" s="1"/>
  <c r="H66" i="98"/>
  <c r="I66" i="98" s="1"/>
  <c r="D67" i="98"/>
  <c r="E67" i="98" s="1"/>
  <c r="I72" i="72"/>
  <c r="I73" i="72" s="1"/>
  <c r="H73" i="58"/>
  <c r="I69" i="67"/>
  <c r="I72" i="34"/>
  <c r="I73" i="34" s="1"/>
  <c r="D144" i="99"/>
  <c r="G143" i="99"/>
  <c r="I66" i="80"/>
  <c r="B70" i="67"/>
  <c r="E70" i="67"/>
  <c r="F70" i="67" s="1"/>
  <c r="D71" i="67" s="1"/>
  <c r="E71" i="67" s="1"/>
  <c r="G72" i="39"/>
  <c r="G73" i="39" s="1"/>
  <c r="D153" i="22"/>
  <c r="B153" i="22" s="1"/>
  <c r="I67" i="85"/>
  <c r="B71" i="82"/>
  <c r="B147" i="68"/>
  <c r="D150" i="53"/>
  <c r="E150" i="53" s="1"/>
  <c r="F150" i="53" s="1"/>
  <c r="B144" i="98"/>
  <c r="E144" i="98"/>
  <c r="F144" i="98" s="1"/>
  <c r="I143" i="97"/>
  <c r="H143" i="97"/>
  <c r="H143" i="98"/>
  <c r="I143" i="98"/>
  <c r="F144" i="97"/>
  <c r="B144" i="97"/>
  <c r="J153" i="29"/>
  <c r="E155" i="29"/>
  <c r="F154" i="29"/>
  <c r="G154" i="29" s="1"/>
  <c r="E148" i="64"/>
  <c r="F148" i="64" s="1"/>
  <c r="H147" i="64"/>
  <c r="I147" i="64"/>
  <c r="G149" i="58"/>
  <c r="I149" i="58" s="1"/>
  <c r="E144" i="88"/>
  <c r="F144" i="88" s="1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71" i="68"/>
  <c r="I71" i="68" s="1"/>
  <c r="H63" i="95"/>
  <c r="I66" i="88"/>
  <c r="I69" i="57"/>
  <c r="D72" i="56"/>
  <c r="G71" i="56"/>
  <c r="H71" i="56"/>
  <c r="B67" i="78"/>
  <c r="B71" i="54"/>
  <c r="H71" i="53"/>
  <c r="I71" i="53" s="1"/>
  <c r="E69" i="77"/>
  <c r="F69" i="77" s="1"/>
  <c r="B69" i="77"/>
  <c r="B65" i="83"/>
  <c r="B65" i="92"/>
  <c r="F65" i="92"/>
  <c r="H65" i="92" s="1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I154" i="30"/>
  <c r="I155" i="30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E71" i="54"/>
  <c r="F71" i="54" s="1"/>
  <c r="H71" i="54" s="1"/>
  <c r="E65" i="89"/>
  <c r="F65" i="89" s="1"/>
  <c r="B65" i="89"/>
  <c r="J153" i="27"/>
  <c r="D149" i="63"/>
  <c r="B149" i="63" s="1"/>
  <c r="J148" i="62"/>
  <c r="E144" i="84"/>
  <c r="F144" i="84" s="1"/>
  <c r="E155" i="27"/>
  <c r="F154" i="27"/>
  <c r="G154" i="27" s="1"/>
  <c r="E144" i="86"/>
  <c r="F144" i="86" s="1"/>
  <c r="J151" i="20"/>
  <c r="J149" i="56"/>
  <c r="D152" i="39"/>
  <c r="G151" i="39"/>
  <c r="J151" i="21"/>
  <c r="J150" i="39"/>
  <c r="G151" i="43"/>
  <c r="D152" i="43"/>
  <c r="B152" i="43" s="1"/>
  <c r="D71" i="65"/>
  <c r="E71" i="65" s="1"/>
  <c r="H70" i="65"/>
  <c r="G70" i="65"/>
  <c r="D72" i="82"/>
  <c r="E72" i="82" s="1"/>
  <c r="E73" i="82" s="1"/>
  <c r="H71" i="82"/>
  <c r="G71" i="82"/>
  <c r="J148" i="53"/>
  <c r="D72" i="53"/>
  <c r="E72" i="53" s="1"/>
  <c r="E73" i="53" s="1"/>
  <c r="D72" i="66"/>
  <c r="E152" i="41"/>
  <c r="F152" i="41" s="1"/>
  <c r="B152" i="41"/>
  <c r="D72" i="20"/>
  <c r="E72" i="20" s="1"/>
  <c r="E73" i="20" s="1"/>
  <c r="D65" i="87"/>
  <c r="D65" i="26"/>
  <c r="E65" i="26" s="1"/>
  <c r="D66" i="33"/>
  <c r="E66" i="33" s="1"/>
  <c r="D64" i="13"/>
  <c r="E64" i="13" s="1"/>
  <c r="B68" i="59"/>
  <c r="F68" i="59"/>
  <c r="G68" i="59" s="1"/>
  <c r="F72" i="73"/>
  <c r="G72" i="73" s="1"/>
  <c r="G73" i="73" s="1"/>
  <c r="B72" i="73"/>
  <c r="J145" i="78"/>
  <c r="D68" i="62"/>
  <c r="E68" i="62" s="1"/>
  <c r="H64" i="87"/>
  <c r="D66" i="25"/>
  <c r="E66" i="25" s="1"/>
  <c r="D72" i="68"/>
  <c r="G65" i="33"/>
  <c r="I65" i="33" s="1"/>
  <c r="E149" i="46"/>
  <c r="F149" i="46" s="1"/>
  <c r="D150" i="46" s="1"/>
  <c r="H67" i="62"/>
  <c r="I67" i="62" s="1"/>
  <c r="G64" i="87"/>
  <c r="H71" i="66"/>
  <c r="I71" i="66" s="1"/>
  <c r="I151" i="41"/>
  <c r="H151" i="41"/>
  <c r="H64" i="26"/>
  <c r="I64" i="26" s="1"/>
  <c r="H65" i="25"/>
  <c r="I65" i="25" s="1"/>
  <c r="H63" i="13"/>
  <c r="I63" i="13" s="1"/>
  <c r="G71" i="20"/>
  <c r="I71" i="20" s="1"/>
  <c r="J150" i="43"/>
  <c r="I72" i="18"/>
  <c r="I73" i="18" s="1"/>
  <c r="D146" i="81"/>
  <c r="G145" i="81"/>
  <c r="D146" i="26"/>
  <c r="B146" i="26" s="1"/>
  <c r="G145" i="26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E150" i="72"/>
  <c r="F150" i="72" s="1"/>
  <c r="B150" i="72"/>
  <c r="J144" i="26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I143" i="90"/>
  <c r="H143" i="90"/>
  <c r="I145" i="79"/>
  <c r="H145" i="79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E145" i="85"/>
  <c r="F145" i="85" s="1"/>
  <c r="B145" i="85"/>
  <c r="J147" i="63"/>
  <c r="E154" i="69"/>
  <c r="E155" i="69" s="1"/>
  <c r="B154" i="69"/>
  <c r="D150" i="62"/>
  <c r="G149" i="62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H149" i="58" l="1"/>
  <c r="B144" i="25"/>
  <c r="E144" i="25"/>
  <c r="F144" i="25" s="1"/>
  <c r="H143" i="25"/>
  <c r="I143" i="25"/>
  <c r="B67" i="98"/>
  <c r="F67" i="98"/>
  <c r="D68" i="98" s="1"/>
  <c r="E68" i="98" s="1"/>
  <c r="F68" i="98" s="1"/>
  <c r="D69" i="98" s="1"/>
  <c r="B69" i="98" s="1"/>
  <c r="H70" i="67"/>
  <c r="I72" i="39"/>
  <c r="I73" i="39" s="1"/>
  <c r="H143" i="99"/>
  <c r="I143" i="99"/>
  <c r="E153" i="22"/>
  <c r="F153" i="22" s="1"/>
  <c r="G153" i="22" s="1"/>
  <c r="E144" i="99"/>
  <c r="F144" i="99" s="1"/>
  <c r="B144" i="99"/>
  <c r="F71" i="67"/>
  <c r="H71" i="67" s="1"/>
  <c r="G70" i="67"/>
  <c r="B150" i="53"/>
  <c r="G149" i="46"/>
  <c r="H149" i="46" s="1"/>
  <c r="I68" i="77"/>
  <c r="I65" i="91"/>
  <c r="H68" i="59"/>
  <c r="I68" i="59" s="1"/>
  <c r="E149" i="63"/>
  <c r="F149" i="63" s="1"/>
  <c r="D150" i="63" s="1"/>
  <c r="D145" i="98"/>
  <c r="G144" i="98"/>
  <c r="D145" i="97"/>
  <c r="G144" i="97"/>
  <c r="G144" i="88"/>
  <c r="I144" i="88" s="1"/>
  <c r="D145" i="88"/>
  <c r="E145" i="88" s="1"/>
  <c r="F145" i="88" s="1"/>
  <c r="E153" i="20"/>
  <c r="F153" i="20" s="1"/>
  <c r="G153" i="20" s="1"/>
  <c r="H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E150" i="59" s="1"/>
  <c r="F150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E71" i="45"/>
  <c r="F71" i="45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B65" i="87"/>
  <c r="B72" i="66"/>
  <c r="B72" i="68"/>
  <c r="F66" i="25"/>
  <c r="G66" i="25" s="1"/>
  <c r="B66" i="25"/>
  <c r="F68" i="62"/>
  <c r="G68" i="62" s="1"/>
  <c r="B68" i="62"/>
  <c r="D69" i="59"/>
  <c r="B64" i="13"/>
  <c r="F64" i="13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151" i="43"/>
  <c r="H151" i="43"/>
  <c r="E72" i="68"/>
  <c r="E73" i="68" s="1"/>
  <c r="I64" i="87"/>
  <c r="F65" i="26"/>
  <c r="G65" i="26" s="1"/>
  <c r="B65" i="26"/>
  <c r="F71" i="65"/>
  <c r="H71" i="65" s="1"/>
  <c r="B71" i="65"/>
  <c r="J148" i="59"/>
  <c r="J146" i="66"/>
  <c r="J147" i="60"/>
  <c r="F66" i="33"/>
  <c r="H66" i="33" s="1"/>
  <c r="B66" i="33"/>
  <c r="B72" i="53"/>
  <c r="F72" i="53"/>
  <c r="H72" i="53" s="1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G150" i="72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H152" i="19"/>
  <c r="I152" i="19"/>
  <c r="H145" i="26"/>
  <c r="I145" i="26"/>
  <c r="D151" i="53"/>
  <c r="G150" i="53"/>
  <c r="E150" i="62"/>
  <c r="F150" i="62" s="1"/>
  <c r="B150" i="62"/>
  <c r="G149" i="63"/>
  <c r="G150" i="58"/>
  <c r="D151" i="58"/>
  <c r="E147" i="78"/>
  <c r="F147" i="78" s="1"/>
  <c r="B147" i="78"/>
  <c r="J149" i="74"/>
  <c r="G144" i="84"/>
  <c r="D145" i="84"/>
  <c r="J149" i="58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J153" i="69"/>
  <c r="E145" i="91"/>
  <c r="F145" i="91" s="1"/>
  <c r="B145" i="91"/>
  <c r="D149" i="65"/>
  <c r="B149" i="65" s="1"/>
  <c r="G148" i="65"/>
  <c r="H153" i="32"/>
  <c r="I153" i="32"/>
  <c r="H147" i="68"/>
  <c r="I147" i="68"/>
  <c r="H144" i="88"/>
  <c r="E153" i="19"/>
  <c r="F153" i="19" s="1"/>
  <c r="B153" i="19"/>
  <c r="E146" i="26"/>
  <c r="F146" i="26" s="1"/>
  <c r="E146" i="81"/>
  <c r="F146" i="81" s="1"/>
  <c r="B146" i="81"/>
  <c r="D153" i="45"/>
  <c r="B153" i="45" s="1"/>
  <c r="G152" i="45"/>
  <c r="J153" i="23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J146" i="67"/>
  <c r="J149" i="57"/>
  <c r="I153" i="20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J143" i="25" l="1"/>
  <c r="G67" i="98"/>
  <c r="G144" i="25"/>
  <c r="D145" i="25"/>
  <c r="H68" i="98"/>
  <c r="H67" i="98"/>
  <c r="I67" i="98" s="1"/>
  <c r="E69" i="98"/>
  <c r="F69" i="98" s="1"/>
  <c r="D70" i="98" s="1"/>
  <c r="E70" i="98" s="1"/>
  <c r="F70" i="98" s="1"/>
  <c r="G70" i="98" s="1"/>
  <c r="G68" i="98"/>
  <c r="I68" i="98" s="1"/>
  <c r="B68" i="98"/>
  <c r="D154" i="22"/>
  <c r="E154" i="22" s="1"/>
  <c r="E155" i="22" s="1"/>
  <c r="D72" i="67"/>
  <c r="E72" i="67" s="1"/>
  <c r="E73" i="67" s="1"/>
  <c r="G71" i="67"/>
  <c r="I71" i="67" s="1"/>
  <c r="G66" i="33"/>
  <c r="I66" i="33" s="1"/>
  <c r="I70" i="67"/>
  <c r="D145" i="99"/>
  <c r="G144" i="99"/>
  <c r="I65" i="83"/>
  <c r="I149" i="46"/>
  <c r="J149" i="46" s="1"/>
  <c r="B145" i="88"/>
  <c r="D154" i="20"/>
  <c r="B150" i="59"/>
  <c r="I144" i="97"/>
  <c r="H144" i="97"/>
  <c r="E145" i="97"/>
  <c r="F145" i="97" s="1"/>
  <c r="B145" i="97"/>
  <c r="H144" i="98"/>
  <c r="I144" i="98"/>
  <c r="E145" i="98"/>
  <c r="F145" i="98" s="1"/>
  <c r="B145" i="98"/>
  <c r="G148" i="68"/>
  <c r="D149" i="68"/>
  <c r="H154" i="69"/>
  <c r="H155" i="69" s="1"/>
  <c r="E149" i="64"/>
  <c r="F149" i="64" s="1"/>
  <c r="G149" i="64" s="1"/>
  <c r="I155" i="29"/>
  <c r="J154" i="29"/>
  <c r="J155" i="29" s="1"/>
  <c r="H148" i="64"/>
  <c r="I148" i="64"/>
  <c r="G66" i="91"/>
  <c r="H66" i="91"/>
  <c r="D67" i="91"/>
  <c r="G69" i="76"/>
  <c r="I69" i="76" s="1"/>
  <c r="G71" i="65"/>
  <c r="I71" i="65" s="1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H66" i="25"/>
  <c r="I66" i="25" s="1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53"/>
  <c r="G73" i="53" s="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6" i="87"/>
  <c r="E66" i="87" s="1"/>
  <c r="G65" i="87"/>
  <c r="H65" i="87"/>
  <c r="H73" i="82"/>
  <c r="D65" i="13"/>
  <c r="E65" i="13" s="1"/>
  <c r="B69" i="59"/>
  <c r="J147" i="68"/>
  <c r="J152" i="20"/>
  <c r="G64" i="13"/>
  <c r="H68" i="62"/>
  <c r="I68" i="62" s="1"/>
  <c r="F72" i="66"/>
  <c r="J146" i="78"/>
  <c r="D67" i="33"/>
  <c r="E67" i="33" s="1"/>
  <c r="D72" i="65"/>
  <c r="D66" i="26"/>
  <c r="E66" i="26" s="1"/>
  <c r="F72" i="68"/>
  <c r="I152" i="41"/>
  <c r="H152" i="41"/>
  <c r="D153" i="43"/>
  <c r="G152" i="43"/>
  <c r="H73" i="53"/>
  <c r="H64" i="13"/>
  <c r="E69" i="59"/>
  <c r="F69" i="59" s="1"/>
  <c r="D69" i="62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J145" i="26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D147" i="26"/>
  <c r="G146" i="26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49" i="63"/>
  <c r="H149" i="63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J153" i="20"/>
  <c r="E151" i="57"/>
  <c r="F151" i="57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F72" i="67" l="1"/>
  <c r="D149" i="66"/>
  <c r="E145" i="25"/>
  <c r="F145" i="25" s="1"/>
  <c r="B145" i="25"/>
  <c r="I144" i="25"/>
  <c r="H144" i="25"/>
  <c r="H69" i="98"/>
  <c r="B70" i="98"/>
  <c r="B72" i="67"/>
  <c r="G69" i="98"/>
  <c r="I72" i="82"/>
  <c r="I73" i="82" s="1"/>
  <c r="B154" i="22"/>
  <c r="D71" i="98"/>
  <c r="E71" i="98" s="1"/>
  <c r="F71" i="98" s="1"/>
  <c r="D72" i="98" s="1"/>
  <c r="H70" i="98"/>
  <c r="I70" i="98" s="1"/>
  <c r="H144" i="99"/>
  <c r="I144" i="99"/>
  <c r="E145" i="99"/>
  <c r="F145" i="99" s="1"/>
  <c r="B145" i="99"/>
  <c r="I66" i="91"/>
  <c r="J154" i="69"/>
  <c r="J155" i="69" s="1"/>
  <c r="E154" i="20"/>
  <c r="B154" i="20"/>
  <c r="E69" i="79"/>
  <c r="F69" i="79" s="1"/>
  <c r="H72" i="56"/>
  <c r="I72" i="56" s="1"/>
  <c r="I73" i="56" s="1"/>
  <c r="G145" i="98"/>
  <c r="D146" i="98"/>
  <c r="E146" i="98" s="1"/>
  <c r="G145" i="97"/>
  <c r="D146" i="97"/>
  <c r="D150" i="64"/>
  <c r="B150" i="64" s="1"/>
  <c r="J148" i="64"/>
  <c r="B149" i="68"/>
  <c r="E149" i="68"/>
  <c r="F149" i="68" s="1"/>
  <c r="H148" i="68"/>
  <c r="I148" i="68"/>
  <c r="I149" i="64"/>
  <c r="H149" i="64"/>
  <c r="I65" i="95"/>
  <c r="E67" i="91"/>
  <c r="F67" i="91" s="1"/>
  <c r="D68" i="91" s="1"/>
  <c r="B67" i="91"/>
  <c r="B69" i="79"/>
  <c r="I70" i="61"/>
  <c r="I72" i="53"/>
  <c r="I73" i="53" s="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I64" i="13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D70" i="59"/>
  <c r="E70" i="59" s="1"/>
  <c r="G69" i="59"/>
  <c r="H69" i="59"/>
  <c r="B69" i="62"/>
  <c r="B72" i="65"/>
  <c r="H72" i="66"/>
  <c r="G72" i="66"/>
  <c r="G73" i="66" s="1"/>
  <c r="J150" i="57"/>
  <c r="J152" i="73"/>
  <c r="E151" i="46"/>
  <c r="F151" i="46" s="1"/>
  <c r="G151" i="46" s="1"/>
  <c r="J149" i="63"/>
  <c r="E146" i="88"/>
  <c r="F146" i="88" s="1"/>
  <c r="D147" i="88" s="1"/>
  <c r="J146" i="79"/>
  <c r="E69" i="62"/>
  <c r="F69" i="62" s="1"/>
  <c r="H152" i="43"/>
  <c r="I152" i="43"/>
  <c r="D154" i="41"/>
  <c r="G153" i="41"/>
  <c r="E153" i="43"/>
  <c r="F153" i="43" s="1"/>
  <c r="B153" i="43"/>
  <c r="H72" i="68"/>
  <c r="G72" i="68"/>
  <c r="G73" i="68" s="1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E72" i="65"/>
  <c r="E73" i="65" s="1"/>
  <c r="B66" i="87"/>
  <c r="F66" i="87"/>
  <c r="G66" i="87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E149" i="66"/>
  <c r="F149" i="66" s="1"/>
  <c r="B149" i="66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46" i="86"/>
  <c r="G145" i="86"/>
  <c r="G146" i="85"/>
  <c r="D147" i="85"/>
  <c r="B151" i="62"/>
  <c r="E151" i="62"/>
  <c r="F151" i="62" s="1"/>
  <c r="I146" i="26"/>
  <c r="H146" i="26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H150" i="62"/>
  <c r="I150" i="62"/>
  <c r="B147" i="26"/>
  <c r="E147" i="26"/>
  <c r="F147" i="26" s="1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H150" i="59"/>
  <c r="I150" i="59"/>
  <c r="J147" i="67"/>
  <c r="F154" i="18"/>
  <c r="G154" i="18" s="1"/>
  <c r="H151" i="56"/>
  <c r="I151" i="56"/>
  <c r="E151" i="59"/>
  <c r="F151" i="59" s="1"/>
  <c r="B151" i="59"/>
  <c r="D152" i="57"/>
  <c r="G151" i="57"/>
  <c r="H150" i="54"/>
  <c r="I150" i="54"/>
  <c r="B151" i="55"/>
  <c r="F151" i="55"/>
  <c r="H147" i="76"/>
  <c r="I147" i="76"/>
  <c r="B145" i="13"/>
  <c r="H154" i="34"/>
  <c r="H155" i="34" s="1"/>
  <c r="I154" i="34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B148" i="77"/>
  <c r="F148" i="77"/>
  <c r="F145" i="33"/>
  <c r="B145" i="33"/>
  <c r="J154" i="24"/>
  <c r="J155" i="24" s="1"/>
  <c r="I155" i="24"/>
  <c r="H73" i="56" l="1"/>
  <c r="J144" i="25"/>
  <c r="G145" i="25"/>
  <c r="D146" i="25"/>
  <c r="I69" i="98"/>
  <c r="E72" i="98"/>
  <c r="E73" i="98" s="1"/>
  <c r="B72" i="98"/>
  <c r="B71" i="98"/>
  <c r="G71" i="98"/>
  <c r="H71" i="98"/>
  <c r="B154" i="45"/>
  <c r="G145" i="99"/>
  <c r="D146" i="99"/>
  <c r="B146" i="99" s="1"/>
  <c r="G146" i="88"/>
  <c r="H146" i="88" s="1"/>
  <c r="E150" i="64"/>
  <c r="F150" i="64" s="1"/>
  <c r="G150" i="64" s="1"/>
  <c r="E155" i="20"/>
  <c r="F154" i="20"/>
  <c r="G154" i="20" s="1"/>
  <c r="H69" i="79"/>
  <c r="D70" i="79"/>
  <c r="E70" i="79" s="1"/>
  <c r="G69" i="79"/>
  <c r="D152" i="46"/>
  <c r="B152" i="46" s="1"/>
  <c r="I145" i="97"/>
  <c r="H145" i="97"/>
  <c r="B146" i="98"/>
  <c r="F146" i="98"/>
  <c r="E146" i="97"/>
  <c r="F146" i="97" s="1"/>
  <c r="B146" i="97"/>
  <c r="H145" i="98"/>
  <c r="I145" i="98"/>
  <c r="J148" i="68"/>
  <c r="G149" i="68"/>
  <c r="D150" i="68"/>
  <c r="J149" i="64"/>
  <c r="I154" i="22"/>
  <c r="J154" i="22" s="1"/>
  <c r="J155" i="22" s="1"/>
  <c r="I65" i="96"/>
  <c r="G67" i="91"/>
  <c r="H67" i="91"/>
  <c r="E68" i="91"/>
  <c r="F68" i="91" s="1"/>
  <c r="G68" i="91" s="1"/>
  <c r="B68" i="91"/>
  <c r="I71" i="63"/>
  <c r="G67" i="94"/>
  <c r="D68" i="94"/>
  <c r="G69" i="93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I69" i="93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H154" i="31"/>
  <c r="H155" i="31" s="1"/>
  <c r="J147" i="78"/>
  <c r="J152" i="39"/>
  <c r="J147" i="77"/>
  <c r="D154" i="39"/>
  <c r="G153" i="39"/>
  <c r="D70" i="62"/>
  <c r="E70" i="62" s="1"/>
  <c r="H69" i="62"/>
  <c r="G69" i="62"/>
  <c r="D67" i="87"/>
  <c r="E67" i="87" s="1"/>
  <c r="D68" i="25"/>
  <c r="G153" i="43"/>
  <c r="D154" i="43"/>
  <c r="E154" i="41"/>
  <c r="E155" i="41" s="1"/>
  <c r="B154" i="41"/>
  <c r="J152" i="43"/>
  <c r="H66" i="87"/>
  <c r="I66" i="87" s="1"/>
  <c r="D66" i="13"/>
  <c r="E66" i="13" s="1"/>
  <c r="J150" i="62"/>
  <c r="H67" i="25"/>
  <c r="I67" i="25" s="1"/>
  <c r="H65" i="13"/>
  <c r="I65" i="13" s="1"/>
  <c r="D68" i="33"/>
  <c r="E68" i="33" s="1"/>
  <c r="D67" i="26"/>
  <c r="E67" i="26" s="1"/>
  <c r="I72" i="68"/>
  <c r="I73" i="68" s="1"/>
  <c r="H73" i="68"/>
  <c r="H153" i="41"/>
  <c r="I153" i="41"/>
  <c r="I72" i="66"/>
  <c r="I73" i="66" s="1"/>
  <c r="H73" i="66"/>
  <c r="F72" i="65"/>
  <c r="B70" i="59"/>
  <c r="F70" i="59"/>
  <c r="G70" i="59" s="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D150" i="66"/>
  <c r="G149" i="66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G147" i="26"/>
  <c r="D148" i="26"/>
  <c r="I146" i="88"/>
  <c r="E147" i="85"/>
  <c r="F147" i="85" s="1"/>
  <c r="B147" i="85"/>
  <c r="E152" i="46"/>
  <c r="F152" i="46" s="1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J146" i="26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G145" i="13"/>
  <c r="D146" i="13"/>
  <c r="E146" i="13" s="1"/>
  <c r="G147" i="83"/>
  <c r="D148" i="83"/>
  <c r="E148" i="83" s="1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B146" i="25" l="1"/>
  <c r="E146" i="25"/>
  <c r="F146" i="25" s="1"/>
  <c r="H145" i="25"/>
  <c r="I145" i="25"/>
  <c r="J145" i="25" s="1"/>
  <c r="D151" i="64"/>
  <c r="E151" i="64" s="1"/>
  <c r="F151" i="64" s="1"/>
  <c r="I71" i="98"/>
  <c r="F72" i="98"/>
  <c r="I67" i="94"/>
  <c r="E146" i="99"/>
  <c r="F146" i="99" s="1"/>
  <c r="H145" i="99"/>
  <c r="I145" i="99"/>
  <c r="I67" i="91"/>
  <c r="B70" i="79"/>
  <c r="I69" i="79"/>
  <c r="G72" i="57"/>
  <c r="G73" i="57" s="1"/>
  <c r="I155" i="22"/>
  <c r="H154" i="20"/>
  <c r="H155" i="20" s="1"/>
  <c r="I154" i="20"/>
  <c r="F70" i="79"/>
  <c r="D71" i="79" s="1"/>
  <c r="B71" i="79" s="1"/>
  <c r="H72" i="45"/>
  <c r="I72" i="45" s="1"/>
  <c r="I73" i="45" s="1"/>
  <c r="D147" i="98"/>
  <c r="G146" i="98"/>
  <c r="D147" i="97"/>
  <c r="G146" i="97"/>
  <c r="E150" i="68"/>
  <c r="F150" i="68" s="1"/>
  <c r="B150" i="68"/>
  <c r="H149" i="68"/>
  <c r="I149" i="68"/>
  <c r="B151" i="64"/>
  <c r="H150" i="64"/>
  <c r="I150" i="64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J154" i="31"/>
  <c r="J155" i="31" s="1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I70" i="90" s="1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J153" i="41"/>
  <c r="F154" i="73"/>
  <c r="G154" i="73" s="1"/>
  <c r="I154" i="73" s="1"/>
  <c r="I155" i="73" s="1"/>
  <c r="J149" i="60"/>
  <c r="I153" i="39"/>
  <c r="H153" i="39"/>
  <c r="E154" i="39"/>
  <c r="B154" i="39"/>
  <c r="E149" i="78"/>
  <c r="F149" i="78" s="1"/>
  <c r="G149" i="78" s="1"/>
  <c r="E154" i="43"/>
  <c r="E155" i="43" s="1"/>
  <c r="B154" i="43"/>
  <c r="B68" i="25"/>
  <c r="D71" i="59"/>
  <c r="E71" i="59" s="1"/>
  <c r="F66" i="13"/>
  <c r="H66" i="13" s="1"/>
  <c r="B66" i="13"/>
  <c r="F154" i="41"/>
  <c r="G154" i="41" s="1"/>
  <c r="I153" i="43"/>
  <c r="H153" i="43"/>
  <c r="E68" i="25"/>
  <c r="F68" i="25" s="1"/>
  <c r="I69" i="62"/>
  <c r="J151" i="46"/>
  <c r="J151" i="7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H147" i="26"/>
  <c r="I147" i="26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D153" i="46"/>
  <c r="B153" i="46" s="1"/>
  <c r="G152" i="46"/>
  <c r="J150" i="63"/>
  <c r="G152" i="58"/>
  <c r="D153" i="5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E150" i="66"/>
  <c r="F150" i="66" s="1"/>
  <c r="B150" i="66"/>
  <c r="J147" i="79"/>
  <c r="G152" i="72"/>
  <c r="D153" i="72"/>
  <c r="I147" i="81"/>
  <c r="H147" i="81"/>
  <c r="J153" i="73"/>
  <c r="E148" i="26"/>
  <c r="F148" i="26" s="1"/>
  <c r="B148" i="26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I147" i="83"/>
  <c r="H147" i="83"/>
  <c r="I145" i="13"/>
  <c r="H145" i="13"/>
  <c r="I72" i="57" l="1"/>
  <c r="I73" i="57" s="1"/>
  <c r="G146" i="25"/>
  <c r="D147" i="25"/>
  <c r="H72" i="98"/>
  <c r="G72" i="98"/>
  <c r="G73" i="98" s="1"/>
  <c r="D147" i="99"/>
  <c r="G146" i="99"/>
  <c r="G70" i="79"/>
  <c r="H70" i="79"/>
  <c r="E71" i="79"/>
  <c r="F71" i="79" s="1"/>
  <c r="H71" i="79" s="1"/>
  <c r="H73" i="45"/>
  <c r="H154" i="73"/>
  <c r="H155" i="73" s="1"/>
  <c r="J154" i="20"/>
  <c r="J155" i="20" s="1"/>
  <c r="I155" i="20"/>
  <c r="F72" i="80"/>
  <c r="H72" i="80" s="1"/>
  <c r="H73" i="80" s="1"/>
  <c r="D150" i="78"/>
  <c r="E150" i="78" s="1"/>
  <c r="F150" i="78" s="1"/>
  <c r="J150" i="64"/>
  <c r="J149" i="68"/>
  <c r="I146" i="97"/>
  <c r="H146" i="97"/>
  <c r="E147" i="97"/>
  <c r="F147" i="97" s="1"/>
  <c r="B147" i="97"/>
  <c r="H146" i="98"/>
  <c r="I146" i="98"/>
  <c r="E147" i="98"/>
  <c r="F147" i="98" s="1"/>
  <c r="B147" i="98"/>
  <c r="G150" i="68"/>
  <c r="D151" i="68"/>
  <c r="G151" i="64"/>
  <c r="D152" i="64"/>
  <c r="J148" i="78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66" i="13"/>
  <c r="I66" i="13" s="1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I71" i="78"/>
  <c r="I68" i="92"/>
  <c r="H72" i="77"/>
  <c r="G72" i="77"/>
  <c r="G73" i="77" s="1"/>
  <c r="H70" i="62"/>
  <c r="I70" i="62" s="1"/>
  <c r="I68" i="89"/>
  <c r="E70" i="88"/>
  <c r="F70" i="88" s="1"/>
  <c r="D71" i="88" s="1"/>
  <c r="B70" i="88"/>
  <c r="B69" i="92"/>
  <c r="B69" i="89"/>
  <c r="E69" i="89"/>
  <c r="F69" i="89" s="1"/>
  <c r="E69" i="92"/>
  <c r="F69" i="92" s="1"/>
  <c r="E155" i="39"/>
  <c r="F154" i="39"/>
  <c r="G154" i="39" s="1"/>
  <c r="J153" i="39"/>
  <c r="D69" i="25"/>
  <c r="E69" i="25" s="1"/>
  <c r="H68" i="25"/>
  <c r="G68" i="25"/>
  <c r="J151" i="62"/>
  <c r="J154" i="73"/>
  <c r="J155" i="73" s="1"/>
  <c r="D68" i="87"/>
  <c r="B71" i="59"/>
  <c r="F71" i="59"/>
  <c r="G71" i="59" s="1"/>
  <c r="J152" i="56"/>
  <c r="D71" i="62"/>
  <c r="E71" i="62" s="1"/>
  <c r="H67" i="87"/>
  <c r="D69" i="33"/>
  <c r="E69" i="33" s="1"/>
  <c r="I72" i="65"/>
  <c r="I73" i="65" s="1"/>
  <c r="H73" i="65"/>
  <c r="J153" i="43"/>
  <c r="D67" i="13"/>
  <c r="E67" i="13" s="1"/>
  <c r="F154" i="43"/>
  <c r="G154" i="43" s="1"/>
  <c r="G67" i="87"/>
  <c r="D68" i="26"/>
  <c r="E68" i="26" s="1"/>
  <c r="H154" i="41"/>
  <c r="H155" i="41" s="1"/>
  <c r="I154" i="41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G148" i="26"/>
  <c r="D149" i="26"/>
  <c r="B149" i="26" s="1"/>
  <c r="E148" i="85"/>
  <c r="F148" i="85" s="1"/>
  <c r="B148" i="85"/>
  <c r="J154" i="19"/>
  <c r="J155" i="19" s="1"/>
  <c r="I155" i="19"/>
  <c r="J147" i="26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H152" i="46"/>
  <c r="I152" i="46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B147" i="25" l="1"/>
  <c r="E147" i="25"/>
  <c r="F147" i="25" s="1"/>
  <c r="I146" i="25"/>
  <c r="H146" i="25"/>
  <c r="I70" i="79"/>
  <c r="D72" i="79"/>
  <c r="E72" i="79" s="1"/>
  <c r="E73" i="79" s="1"/>
  <c r="G71" i="79"/>
  <c r="H73" i="98"/>
  <c r="I72" i="98"/>
  <c r="I73" i="98" s="1"/>
  <c r="H146" i="99"/>
  <c r="I146" i="99"/>
  <c r="E147" i="99"/>
  <c r="F147" i="99" s="1"/>
  <c r="B147" i="99"/>
  <c r="G72" i="80"/>
  <c r="G73" i="80" s="1"/>
  <c r="B150" i="78"/>
  <c r="D148" i="98"/>
  <c r="G147" i="98"/>
  <c r="D148" i="97"/>
  <c r="G147" i="97"/>
  <c r="B151" i="68"/>
  <c r="E151" i="68"/>
  <c r="F151" i="68" s="1"/>
  <c r="H150" i="68"/>
  <c r="I150" i="68"/>
  <c r="E152" i="64"/>
  <c r="F152" i="64" s="1"/>
  <c r="B152" i="64"/>
  <c r="I151" i="64"/>
  <c r="H151" i="64"/>
  <c r="H70" i="91"/>
  <c r="I70" i="91" s="1"/>
  <c r="I69" i="91"/>
  <c r="D71" i="91"/>
  <c r="E71" i="91" s="1"/>
  <c r="F71" i="91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J148" i="79"/>
  <c r="E149" i="81"/>
  <c r="F149" i="81" s="1"/>
  <c r="D150" i="81" s="1"/>
  <c r="B150" i="81" s="1"/>
  <c r="E149" i="26"/>
  <c r="F149" i="26" s="1"/>
  <c r="I154" i="39"/>
  <c r="H154" i="39"/>
  <c r="H155" i="39" s="1"/>
  <c r="J149" i="78"/>
  <c r="F68" i="26"/>
  <c r="G68" i="26" s="1"/>
  <c r="B68" i="26"/>
  <c r="D72" i="59"/>
  <c r="J150" i="61"/>
  <c r="J150" i="60"/>
  <c r="J151" i="63"/>
  <c r="J152" i="72"/>
  <c r="E153" i="62"/>
  <c r="F153" i="62" s="1"/>
  <c r="D154" i="62" s="1"/>
  <c r="B154" i="62" s="1"/>
  <c r="J154" i="41"/>
  <c r="J155" i="41" s="1"/>
  <c r="I155" i="41"/>
  <c r="H154" i="43"/>
  <c r="H155" i="43" s="1"/>
  <c r="I154" i="43"/>
  <c r="B68" i="87"/>
  <c r="F69" i="25"/>
  <c r="G69" i="25" s="1"/>
  <c r="B69" i="25"/>
  <c r="E68" i="87"/>
  <c r="F68" i="87" s="1"/>
  <c r="F67" i="13"/>
  <c r="G67" i="13" s="1"/>
  <c r="B67" i="13"/>
  <c r="B69" i="33"/>
  <c r="F69" i="33"/>
  <c r="G69" i="33" s="1"/>
  <c r="B71" i="62"/>
  <c r="F71" i="62"/>
  <c r="H71" i="62" s="1"/>
  <c r="H71" i="59"/>
  <c r="I71" i="59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H148" i="26"/>
  <c r="I148" i="26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2" i="46"/>
  <c r="J150" i="65"/>
  <c r="J152" i="53"/>
  <c r="H148" i="81"/>
  <c r="I148" i="81"/>
  <c r="E148" i="91"/>
  <c r="F148" i="91" s="1"/>
  <c r="I150" i="66"/>
  <c r="H150" i="66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B150" i="77"/>
  <c r="F150" i="77"/>
  <c r="J146" i="25" l="1"/>
  <c r="G147" i="25"/>
  <c r="D148" i="25"/>
  <c r="D148" i="99"/>
  <c r="B148" i="99" s="1"/>
  <c r="G147" i="99"/>
  <c r="I72" i="80"/>
  <c r="I73" i="80" s="1"/>
  <c r="G149" i="81"/>
  <c r="H149" i="81" s="1"/>
  <c r="E154" i="62"/>
  <c r="E155" i="62" s="1"/>
  <c r="I147" i="97"/>
  <c r="H147" i="97"/>
  <c r="B148" i="97"/>
  <c r="H147" i="98"/>
  <c r="I147" i="98"/>
  <c r="J150" i="68"/>
  <c r="E148" i="97"/>
  <c r="F148" i="97" s="1"/>
  <c r="E148" i="98"/>
  <c r="F148" i="98" s="1"/>
  <c r="B148" i="98"/>
  <c r="G151" i="68"/>
  <c r="D152" i="68"/>
  <c r="J151" i="64"/>
  <c r="D153" i="64"/>
  <c r="G152" i="64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I70" i="83" s="1"/>
  <c r="B70" i="92"/>
  <c r="H70" i="92"/>
  <c r="G70" i="92"/>
  <c r="G153" i="62"/>
  <c r="J152" i="62"/>
  <c r="E148" i="84"/>
  <c r="F148" i="84" s="1"/>
  <c r="G148" i="84" s="1"/>
  <c r="D150" i="26"/>
  <c r="G149" i="26"/>
  <c r="J154" i="39"/>
  <c r="J155" i="39" s="1"/>
  <c r="I155" i="39"/>
  <c r="D69" i="87"/>
  <c r="H68" i="87"/>
  <c r="G68" i="87"/>
  <c r="D72" i="62"/>
  <c r="J154" i="43"/>
  <c r="J155" i="43" s="1"/>
  <c r="I155" i="43"/>
  <c r="D68" i="13"/>
  <c r="E68" i="13" s="1"/>
  <c r="D70" i="25"/>
  <c r="E70" i="25" s="1"/>
  <c r="B72" i="59"/>
  <c r="D69" i="26"/>
  <c r="J150" i="66"/>
  <c r="E148" i="86"/>
  <c r="F148" i="86" s="1"/>
  <c r="G148" i="86" s="1"/>
  <c r="G71" i="62"/>
  <c r="I71" i="62" s="1"/>
  <c r="D70" i="33"/>
  <c r="E70" i="33" s="1"/>
  <c r="H67" i="13"/>
  <c r="I67" i="13" s="1"/>
  <c r="H69" i="25"/>
  <c r="I69" i="25" s="1"/>
  <c r="E72" i="59"/>
  <c r="E73" i="59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J148" i="26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E148" i="25" l="1"/>
  <c r="F148" i="25" s="1"/>
  <c r="B148" i="25"/>
  <c r="H147" i="25"/>
  <c r="I147" i="25"/>
  <c r="I149" i="81"/>
  <c r="E148" i="99"/>
  <c r="F148" i="99" s="1"/>
  <c r="H147" i="99"/>
  <c r="I147" i="99"/>
  <c r="F154" i="62"/>
  <c r="G154" i="62" s="1"/>
  <c r="F72" i="90"/>
  <c r="G72" i="90" s="1"/>
  <c r="G73" i="90" s="1"/>
  <c r="I71" i="88"/>
  <c r="D149" i="84"/>
  <c r="B149" i="84" s="1"/>
  <c r="D149" i="97"/>
  <c r="B149" i="97" s="1"/>
  <c r="G148" i="97"/>
  <c r="D149" i="98"/>
  <c r="G148" i="98"/>
  <c r="B152" i="68"/>
  <c r="E152" i="68"/>
  <c r="F152" i="68" s="1"/>
  <c r="H151" i="68"/>
  <c r="I151" i="68"/>
  <c r="H152" i="64"/>
  <c r="I152" i="64"/>
  <c r="E153" i="64"/>
  <c r="F153" i="64" s="1"/>
  <c r="B153" i="64"/>
  <c r="G72" i="93"/>
  <c r="G73" i="93" s="1"/>
  <c r="D149" i="86"/>
  <c r="B149" i="86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154" i="56"/>
  <c r="I155" i="56" s="1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H153" i="62"/>
  <c r="I153" i="62"/>
  <c r="J153" i="74"/>
  <c r="J153" i="72"/>
  <c r="E150" i="26"/>
  <c r="F150" i="26" s="1"/>
  <c r="B150" i="26"/>
  <c r="I149" i="26"/>
  <c r="H149" i="26"/>
  <c r="B69" i="26"/>
  <c r="B72" i="62"/>
  <c r="J151" i="61"/>
  <c r="F70" i="33"/>
  <c r="G70" i="33" s="1"/>
  <c r="B70" i="33"/>
  <c r="B69" i="87"/>
  <c r="B70" i="25"/>
  <c r="F70" i="25"/>
  <c r="H70" i="25" s="1"/>
  <c r="F68" i="13"/>
  <c r="H68" i="13" s="1"/>
  <c r="B68" i="13"/>
  <c r="E69" i="87"/>
  <c r="F69" i="87" s="1"/>
  <c r="J151" i="65"/>
  <c r="F154" i="53"/>
  <c r="G154" i="53" s="1"/>
  <c r="I154" i="53" s="1"/>
  <c r="E69" i="26"/>
  <c r="F69" i="26" s="1"/>
  <c r="F72" i="59"/>
  <c r="E72" i="62"/>
  <c r="E73" i="62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I154" i="62"/>
  <c r="H154" i="62"/>
  <c r="E154" i="59"/>
  <c r="E155" i="59" s="1"/>
  <c r="B154" i="59"/>
  <c r="J153" i="57"/>
  <c r="J150" i="67"/>
  <c r="B151" i="75"/>
  <c r="B148" i="13"/>
  <c r="H147" i="33"/>
  <c r="I147" i="33"/>
  <c r="I149" i="83"/>
  <c r="H149" i="83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I150" i="76"/>
  <c r="H150" i="76"/>
  <c r="G148" i="25" l="1"/>
  <c r="D149" i="25"/>
  <c r="J147" i="25"/>
  <c r="D149" i="99"/>
  <c r="G148" i="99"/>
  <c r="H72" i="90"/>
  <c r="I72" i="90" s="1"/>
  <c r="I73" i="90" s="1"/>
  <c r="I72" i="93"/>
  <c r="I73" i="93" s="1"/>
  <c r="E149" i="97"/>
  <c r="F149" i="97" s="1"/>
  <c r="D150" i="97" s="1"/>
  <c r="E149" i="84"/>
  <c r="F149" i="84" s="1"/>
  <c r="D150" i="84" s="1"/>
  <c r="B150" i="84" s="1"/>
  <c r="E149" i="86"/>
  <c r="F149" i="86" s="1"/>
  <c r="G149" i="86" s="1"/>
  <c r="H155" i="62"/>
  <c r="J154" i="56"/>
  <c r="J155" i="56" s="1"/>
  <c r="J152" i="64"/>
  <c r="E149" i="98"/>
  <c r="F149" i="98" s="1"/>
  <c r="B149" i="98"/>
  <c r="I148" i="97"/>
  <c r="H148" i="97"/>
  <c r="J151" i="68"/>
  <c r="H148" i="98"/>
  <c r="I148" i="98"/>
  <c r="G152" i="68"/>
  <c r="D153" i="68"/>
  <c r="G153" i="64"/>
  <c r="D154" i="64"/>
  <c r="B154" i="64" s="1"/>
  <c r="J153" i="62"/>
  <c r="F72" i="91"/>
  <c r="I68" i="96"/>
  <c r="I71" i="94"/>
  <c r="B72" i="94"/>
  <c r="F72" i="94"/>
  <c r="H72" i="84"/>
  <c r="G72" i="84"/>
  <c r="G73" i="84" s="1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H154" i="53"/>
  <c r="H155" i="53" s="1"/>
  <c r="J149" i="26"/>
  <c r="H154" i="57"/>
  <c r="H155" i="57" s="1"/>
  <c r="D151" i="26"/>
  <c r="G150" i="26"/>
  <c r="F154" i="59"/>
  <c r="G154" i="59" s="1"/>
  <c r="H154" i="59" s="1"/>
  <c r="H155" i="59" s="1"/>
  <c r="D70" i="26"/>
  <c r="E70" i="26" s="1"/>
  <c r="H69" i="26"/>
  <c r="G69" i="26"/>
  <c r="D70" i="87"/>
  <c r="E70" i="87" s="1"/>
  <c r="G69" i="87"/>
  <c r="H69" i="87"/>
  <c r="D71" i="25"/>
  <c r="E71" i="25" s="1"/>
  <c r="J150" i="76"/>
  <c r="H72" i="59"/>
  <c r="G72" i="59"/>
  <c r="G73" i="59" s="1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F72" i="62"/>
  <c r="I155" i="57"/>
  <c r="D150" i="89"/>
  <c r="G149" i="89"/>
  <c r="D153" i="66"/>
  <c r="B153" i="66" s="1"/>
  <c r="G152" i="66"/>
  <c r="E152" i="78"/>
  <c r="F152" i="78" s="1"/>
  <c r="B152" i="78"/>
  <c r="I155" i="53"/>
  <c r="E153" i="60"/>
  <c r="F153" i="60" s="1"/>
  <c r="B153" i="60"/>
  <c r="I154" i="58"/>
  <c r="H154" i="58"/>
  <c r="H155" i="58" s="1"/>
  <c r="H152" i="61"/>
  <c r="I152" i="61"/>
  <c r="E150" i="84"/>
  <c r="F150" i="84" s="1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I149" i="86"/>
  <c r="H149" i="8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3" i="65"/>
  <c r="F153" i="65" s="1"/>
  <c r="E154" i="63"/>
  <c r="E155" i="63" s="1"/>
  <c r="B154" i="63"/>
  <c r="J154" i="62"/>
  <c r="J155" i="62" s="1"/>
  <c r="I155" i="62"/>
  <c r="J153" i="59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H73" i="90" l="1"/>
  <c r="G149" i="97"/>
  <c r="H149" i="97" s="1"/>
  <c r="E149" i="25"/>
  <c r="F149" i="25" s="1"/>
  <c r="B149" i="25"/>
  <c r="H148" i="25"/>
  <c r="I148" i="25"/>
  <c r="I148" i="99"/>
  <c r="H148" i="99"/>
  <c r="E149" i="99"/>
  <c r="F149" i="99" s="1"/>
  <c r="B149" i="99"/>
  <c r="D150" i="86"/>
  <c r="G149" i="84"/>
  <c r="I149" i="84" s="1"/>
  <c r="I149" i="97"/>
  <c r="G149" i="98"/>
  <c r="D150" i="98"/>
  <c r="E150" i="97"/>
  <c r="F150" i="97" s="1"/>
  <c r="B150" i="97"/>
  <c r="B153" i="68"/>
  <c r="E153" i="68"/>
  <c r="F153" i="68" s="1"/>
  <c r="H152" i="68"/>
  <c r="I152" i="68"/>
  <c r="E154" i="64"/>
  <c r="H153" i="64"/>
  <c r="I153" i="64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J154" i="53"/>
  <c r="J155" i="53" s="1"/>
  <c r="I69" i="26"/>
  <c r="G72" i="88"/>
  <c r="G73" i="88" s="1"/>
  <c r="H72" i="88"/>
  <c r="F72" i="92"/>
  <c r="H71" i="89"/>
  <c r="D72" i="89"/>
  <c r="E72" i="89" s="1"/>
  <c r="E73" i="89" s="1"/>
  <c r="I154" i="59"/>
  <c r="J154" i="59" s="1"/>
  <c r="J155" i="59" s="1"/>
  <c r="J152" i="65"/>
  <c r="J150" i="79"/>
  <c r="J154" i="57"/>
  <c r="J155" i="57" s="1"/>
  <c r="E153" i="66"/>
  <c r="F153" i="66" s="1"/>
  <c r="I150" i="26"/>
  <c r="H150" i="26"/>
  <c r="E151" i="26"/>
  <c r="F151" i="26" s="1"/>
  <c r="B151" i="26"/>
  <c r="J152" i="61"/>
  <c r="G72" i="62"/>
  <c r="G73" i="62" s="1"/>
  <c r="H72" i="62"/>
  <c r="I69" i="87"/>
  <c r="B71" i="33"/>
  <c r="F71" i="33"/>
  <c r="H71" i="33" s="1"/>
  <c r="B69" i="13"/>
  <c r="F69" i="13"/>
  <c r="H69" i="1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D152" i="81"/>
  <c r="G151" i="81"/>
  <c r="G149" i="90"/>
  <c r="D150" i="90"/>
  <c r="G151" i="79"/>
  <c r="D152" i="79"/>
  <c r="G152" i="78"/>
  <c r="D153" i="78"/>
  <c r="G150" i="88"/>
  <c r="D151" i="88"/>
  <c r="G150" i="84"/>
  <c r="D151" i="84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1" i="80"/>
  <c r="F151" i="80"/>
  <c r="J154" i="55"/>
  <c r="J155" i="55" s="1"/>
  <c r="I155" i="55"/>
  <c r="B149" i="33"/>
  <c r="F149" i="33"/>
  <c r="B149" i="13"/>
  <c r="F149" i="13"/>
  <c r="D150" i="25" l="1"/>
  <c r="G149" i="25"/>
  <c r="J148" i="25"/>
  <c r="D150" i="99"/>
  <c r="G149" i="99"/>
  <c r="J152" i="68"/>
  <c r="B150" i="86"/>
  <c r="E150" i="86"/>
  <c r="F150" i="86" s="1"/>
  <c r="H149" i="84"/>
  <c r="B150" i="98"/>
  <c r="D151" i="97"/>
  <c r="G150" i="97"/>
  <c r="I149" i="98"/>
  <c r="H149" i="98"/>
  <c r="E150" i="98"/>
  <c r="F150" i="98" s="1"/>
  <c r="G153" i="68"/>
  <c r="D154" i="68"/>
  <c r="J153" i="64"/>
  <c r="E155" i="64"/>
  <c r="F154" i="64"/>
  <c r="G154" i="64" s="1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I155" i="59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G153" i="66"/>
  <c r="D154" i="66"/>
  <c r="D152" i="26"/>
  <c r="B152" i="26" s="1"/>
  <c r="G151" i="26"/>
  <c r="J150" i="26"/>
  <c r="D70" i="13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1" i="84"/>
  <c r="F151" i="84" s="1"/>
  <c r="B151" i="84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G152" i="76"/>
  <c r="D153" i="76"/>
  <c r="E153" i="76" s="1"/>
  <c r="I149" i="87"/>
  <c r="H149" i="87"/>
  <c r="B151" i="94"/>
  <c r="H152" i="67"/>
  <c r="I152" i="67"/>
  <c r="G152" i="75"/>
  <c r="D153" i="7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H149" i="25" l="1"/>
  <c r="I149" i="25"/>
  <c r="E150" i="25"/>
  <c r="F150" i="25" s="1"/>
  <c r="B150" i="25"/>
  <c r="H149" i="99"/>
  <c r="I149" i="99"/>
  <c r="E150" i="99"/>
  <c r="F150" i="99" s="1"/>
  <c r="B150" i="99"/>
  <c r="D151" i="86"/>
  <c r="G150" i="86"/>
  <c r="D151" i="98"/>
  <c r="G150" i="98"/>
  <c r="I150" i="97"/>
  <c r="H150" i="97"/>
  <c r="E151" i="97"/>
  <c r="F151" i="97" s="1"/>
  <c r="B151" i="97"/>
  <c r="E154" i="68"/>
  <c r="B154" i="68"/>
  <c r="H153" i="68"/>
  <c r="I153" i="68"/>
  <c r="H154" i="64"/>
  <c r="H155" i="64" s="1"/>
  <c r="I154" i="64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E154" i="66"/>
  <c r="E155" i="66" s="1"/>
  <c r="B154" i="66"/>
  <c r="E152" i="26"/>
  <c r="F152" i="26" s="1"/>
  <c r="I153" i="66"/>
  <c r="H153" i="66"/>
  <c r="F154" i="61"/>
  <c r="G154" i="61" s="1"/>
  <c r="H154" i="61" s="1"/>
  <c r="H155" i="61" s="1"/>
  <c r="I151" i="26"/>
  <c r="H151" i="26"/>
  <c r="J152" i="78"/>
  <c r="B70" i="13"/>
  <c r="B72" i="25"/>
  <c r="F72" i="25"/>
  <c r="H72" i="25" s="1"/>
  <c r="F71" i="87"/>
  <c r="H71" i="87" s="1"/>
  <c r="B71" i="87"/>
  <c r="E70" i="13"/>
  <c r="F70" i="13" s="1"/>
  <c r="F72" i="33"/>
  <c r="H72" i="33" s="1"/>
  <c r="B72" i="33"/>
  <c r="B71" i="26"/>
  <c r="F71" i="26"/>
  <c r="D152" i="88"/>
  <c r="G151" i="88"/>
  <c r="D152" i="84"/>
  <c r="G151" i="84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J152" i="67"/>
  <c r="B153" i="76"/>
  <c r="F153" i="76"/>
  <c r="B152" i="80"/>
  <c r="F152" i="80"/>
  <c r="F152" i="83"/>
  <c r="B152" i="83"/>
  <c r="J149" i="25" l="1"/>
  <c r="G150" i="25"/>
  <c r="D151" i="25"/>
  <c r="D151" i="99"/>
  <c r="G150" i="99"/>
  <c r="G71" i="87"/>
  <c r="I71" i="87" s="1"/>
  <c r="I150" i="86"/>
  <c r="H150" i="86"/>
  <c r="B151" i="86"/>
  <c r="E151" i="86"/>
  <c r="F151" i="86" s="1"/>
  <c r="J153" i="68"/>
  <c r="G151" i="97"/>
  <c r="D152" i="97"/>
  <c r="H150" i="98"/>
  <c r="I150" i="98"/>
  <c r="E151" i="98"/>
  <c r="F151" i="98" s="1"/>
  <c r="B151" i="98"/>
  <c r="E155" i="68"/>
  <c r="F154" i="68"/>
  <c r="G154" i="68" s="1"/>
  <c r="I155" i="64"/>
  <c r="J154" i="64"/>
  <c r="J155" i="64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I154" i="61"/>
  <c r="I155" i="61" s="1"/>
  <c r="F154" i="66"/>
  <c r="G154" i="66" s="1"/>
  <c r="I154" i="66" s="1"/>
  <c r="J153" i="66"/>
  <c r="G152" i="26"/>
  <c r="D153" i="26"/>
  <c r="J151" i="26"/>
  <c r="H73" i="25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H71" i="26"/>
  <c r="D72" i="87"/>
  <c r="G151" i="91"/>
  <c r="D152" i="91"/>
  <c r="H152" i="79"/>
  <c r="I152" i="79"/>
  <c r="E151" i="92"/>
  <c r="F151" i="92" s="1"/>
  <c r="B151" i="92"/>
  <c r="E152" i="84"/>
  <c r="F152" i="84" s="1"/>
  <c r="B152" i="84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B151" i="25" l="1"/>
  <c r="E151" i="25"/>
  <c r="F151" i="25" s="1"/>
  <c r="I150" i="25"/>
  <c r="H150" i="25"/>
  <c r="I150" i="99"/>
  <c r="H150" i="99"/>
  <c r="E151" i="99"/>
  <c r="F151" i="99" s="1"/>
  <c r="B151" i="99"/>
  <c r="I72" i="33"/>
  <c r="I73" i="33" s="1"/>
  <c r="I72" i="25"/>
  <c r="I73" i="25" s="1"/>
  <c r="G151" i="86"/>
  <c r="D152" i="86"/>
  <c r="B152" i="86" s="1"/>
  <c r="H72" i="96"/>
  <c r="J154" i="61"/>
  <c r="J155" i="61" s="1"/>
  <c r="G151" i="98"/>
  <c r="D152" i="98"/>
  <c r="E152" i="97"/>
  <c r="F152" i="97" s="1"/>
  <c r="B152" i="97"/>
  <c r="I151" i="97"/>
  <c r="H151" i="97"/>
  <c r="H154" i="68"/>
  <c r="H155" i="68" s="1"/>
  <c r="I154" i="68"/>
  <c r="I71" i="26"/>
  <c r="I70" i="13"/>
  <c r="D154" i="79"/>
  <c r="E154" i="79" s="1"/>
  <c r="E155" i="79" s="1"/>
  <c r="H154" i="66"/>
  <c r="H155" i="66" s="1"/>
  <c r="H152" i="26"/>
  <c r="I152" i="26"/>
  <c r="D152" i="90"/>
  <c r="E152" i="90" s="1"/>
  <c r="F152" i="90" s="1"/>
  <c r="I155" i="66"/>
  <c r="B153" i="26"/>
  <c r="E153" i="26"/>
  <c r="F153" i="26" s="1"/>
  <c r="B72" i="87"/>
  <c r="B72" i="26"/>
  <c r="E72" i="26"/>
  <c r="E73" i="26" s="1"/>
  <c r="B71" i="13"/>
  <c r="E72" i="87"/>
  <c r="E73" i="87" s="1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J153" i="67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E151" i="33"/>
  <c r="F151" i="33" s="1"/>
  <c r="J150" i="25" l="1"/>
  <c r="G151" i="25"/>
  <c r="D152" i="25"/>
  <c r="G151" i="99"/>
  <c r="D152" i="99"/>
  <c r="E152" i="86"/>
  <c r="F152" i="86" s="1"/>
  <c r="G152" i="86" s="1"/>
  <c r="I151" i="86"/>
  <c r="H151" i="86"/>
  <c r="I72" i="96"/>
  <c r="I73" i="96" s="1"/>
  <c r="H73" i="96"/>
  <c r="B152" i="90"/>
  <c r="G152" i="97"/>
  <c r="D153" i="97"/>
  <c r="E152" i="98"/>
  <c r="F152" i="98" s="1"/>
  <c r="B152" i="98"/>
  <c r="H151" i="98"/>
  <c r="I151" i="98"/>
  <c r="F154" i="79"/>
  <c r="G154" i="79" s="1"/>
  <c r="I154" i="79" s="1"/>
  <c r="I155" i="79" s="1"/>
  <c r="B154" i="79"/>
  <c r="J154" i="68"/>
  <c r="J155" i="68" s="1"/>
  <c r="I155" i="68"/>
  <c r="F72" i="26"/>
  <c r="J154" i="66"/>
  <c r="J155" i="66" s="1"/>
  <c r="J152" i="26"/>
  <c r="D154" i="26"/>
  <c r="G153" i="26"/>
  <c r="D72" i="13"/>
  <c r="E72" i="13" s="1"/>
  <c r="E73" i="13" s="1"/>
  <c r="G71" i="13"/>
  <c r="H71" i="13"/>
  <c r="J154" i="78"/>
  <c r="J155" i="78" s="1"/>
  <c r="E153" i="88"/>
  <c r="F153" i="88" s="1"/>
  <c r="D154" i="88" s="1"/>
  <c r="F72" i="87"/>
  <c r="D153" i="91"/>
  <c r="G152" i="91"/>
  <c r="H152" i="84"/>
  <c r="I152" i="84"/>
  <c r="J153" i="79"/>
  <c r="D153" i="89"/>
  <c r="G152" i="89"/>
  <c r="G152" i="90"/>
  <c r="D153" i="90"/>
  <c r="B153" i="90" s="1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H151" i="92"/>
  <c r="I151" i="92"/>
  <c r="H153" i="81"/>
  <c r="I153" i="81"/>
  <c r="E153" i="84"/>
  <c r="F153" i="84" s="1"/>
  <c r="H152" i="85"/>
  <c r="I152" i="8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2" i="95"/>
  <c r="H152" i="95"/>
  <c r="H152" i="94"/>
  <c r="I152" i="94"/>
  <c r="I154" i="76"/>
  <c r="H154" i="76"/>
  <c r="H155" i="76" s="1"/>
  <c r="J150" i="33"/>
  <c r="I154" i="67"/>
  <c r="H154" i="67"/>
  <c r="H155" i="67" s="1"/>
  <c r="B153" i="82"/>
  <c r="F153" i="82"/>
  <c r="J153" i="76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I71" i="13" l="1"/>
  <c r="E152" i="25"/>
  <c r="B152" i="25"/>
  <c r="F152" i="25"/>
  <c r="H151" i="25"/>
  <c r="I151" i="25"/>
  <c r="B152" i="99"/>
  <c r="E152" i="99"/>
  <c r="F152" i="99" s="1"/>
  <c r="D153" i="86"/>
  <c r="B153" i="86" s="1"/>
  <c r="I151" i="99"/>
  <c r="H151" i="99"/>
  <c r="H152" i="86"/>
  <c r="I152" i="86"/>
  <c r="G153" i="88"/>
  <c r="I153" i="88" s="1"/>
  <c r="D153" i="98"/>
  <c r="G152" i="98"/>
  <c r="E153" i="97"/>
  <c r="F153" i="97" s="1"/>
  <c r="B153" i="97"/>
  <c r="I152" i="97"/>
  <c r="H152" i="97"/>
  <c r="H154" i="79"/>
  <c r="H155" i="79" s="1"/>
  <c r="G72" i="26"/>
  <c r="G73" i="26" s="1"/>
  <c r="H72" i="26"/>
  <c r="E153" i="90"/>
  <c r="F153" i="90" s="1"/>
  <c r="F154" i="81"/>
  <c r="G154" i="81" s="1"/>
  <c r="H154" i="81" s="1"/>
  <c r="H155" i="81" s="1"/>
  <c r="H153" i="26"/>
  <c r="I153" i="26"/>
  <c r="B154" i="26"/>
  <c r="E154" i="26"/>
  <c r="H72" i="87"/>
  <c r="G72" i="87"/>
  <c r="G73" i="87" s="1"/>
  <c r="F72" i="13"/>
  <c r="G72" i="13" s="1"/>
  <c r="G73" i="13" s="1"/>
  <c r="B72" i="13"/>
  <c r="D154" i="85"/>
  <c r="E154" i="85" s="1"/>
  <c r="E155" i="85" s="1"/>
  <c r="G153" i="85"/>
  <c r="B154" i="88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3" i="83"/>
  <c r="I153" i="83"/>
  <c r="G153" i="94"/>
  <c r="D154" i="94"/>
  <c r="E154" i="94" s="1"/>
  <c r="E155" i="94" s="1"/>
  <c r="G153" i="82"/>
  <c r="D154" i="82"/>
  <c r="E154" i="82" s="1"/>
  <c r="E155" i="82" s="1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G152" i="25" l="1"/>
  <c r="D153" i="25"/>
  <c r="J151" i="25"/>
  <c r="H153" i="88"/>
  <c r="G152" i="99"/>
  <c r="D153" i="99"/>
  <c r="E153" i="86"/>
  <c r="F153" i="86" s="1"/>
  <c r="J154" i="79"/>
  <c r="J155" i="79" s="1"/>
  <c r="G153" i="97"/>
  <c r="D154" i="97"/>
  <c r="I152" i="98"/>
  <c r="H152" i="98"/>
  <c r="E153" i="98"/>
  <c r="F153" i="98" s="1"/>
  <c r="B153" i="98"/>
  <c r="I154" i="81"/>
  <c r="I155" i="81" s="1"/>
  <c r="H72" i="13"/>
  <c r="I72" i="13" s="1"/>
  <c r="I73" i="13" s="1"/>
  <c r="I72" i="26"/>
  <c r="I73" i="26" s="1"/>
  <c r="H73" i="26"/>
  <c r="D154" i="90"/>
  <c r="E154" i="90" s="1"/>
  <c r="E155" i="90" s="1"/>
  <c r="G153" i="90"/>
  <c r="H153" i="90" s="1"/>
  <c r="J153" i="26"/>
  <c r="J151" i="33"/>
  <c r="E155" i="26"/>
  <c r="F154" i="26"/>
  <c r="G154" i="26" s="1"/>
  <c r="F154" i="88"/>
  <c r="G154" i="88" s="1"/>
  <c r="H154" i="88" s="1"/>
  <c r="I72" i="87"/>
  <c r="I73" i="87" s="1"/>
  <c r="H73" i="87"/>
  <c r="D154" i="91"/>
  <c r="E154" i="91" s="1"/>
  <c r="E155" i="91" s="1"/>
  <c r="G153" i="91"/>
  <c r="D154" i="89"/>
  <c r="G153" i="89"/>
  <c r="H152" i="92"/>
  <c r="I152" i="92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I153" i="82"/>
  <c r="H153" i="82"/>
  <c r="B154" i="94"/>
  <c r="F154" i="94"/>
  <c r="G154" i="94" s="1"/>
  <c r="D154" i="93"/>
  <c r="E154" i="93" s="1"/>
  <c r="E155" i="93" s="1"/>
  <c r="G153" i="93"/>
  <c r="G152" i="13"/>
  <c r="D153" i="13"/>
  <c r="E153" i="13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H155" i="88" l="1"/>
  <c r="E153" i="25"/>
  <c r="F153" i="25" s="1"/>
  <c r="B153" i="25"/>
  <c r="H152" i="25"/>
  <c r="I152" i="25"/>
  <c r="I153" i="90"/>
  <c r="H73" i="13"/>
  <c r="G153" i="86"/>
  <c r="H153" i="86" s="1"/>
  <c r="D154" i="86"/>
  <c r="E154" i="86" s="1"/>
  <c r="E155" i="86" s="1"/>
  <c r="B153" i="99"/>
  <c r="E153" i="99"/>
  <c r="F153" i="99" s="1"/>
  <c r="I152" i="99"/>
  <c r="H152" i="99"/>
  <c r="G153" i="98"/>
  <c r="D154" i="98"/>
  <c r="E154" i="97"/>
  <c r="E155" i="97" s="1"/>
  <c r="B154" i="97"/>
  <c r="H153" i="97"/>
  <c r="I153" i="97"/>
  <c r="B154" i="90"/>
  <c r="I154" i="88"/>
  <c r="I155" i="88" s="1"/>
  <c r="I154" i="26"/>
  <c r="H154" i="26"/>
  <c r="H155" i="26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B153" i="33"/>
  <c r="B153" i="13"/>
  <c r="F153" i="13"/>
  <c r="B154" i="93"/>
  <c r="F154" i="93"/>
  <c r="G154" i="93" s="1"/>
  <c r="H154" i="82"/>
  <c r="H155" i="82" s="1"/>
  <c r="I154" i="82"/>
  <c r="I155" i="82" s="1"/>
  <c r="D154" i="87"/>
  <c r="G153" i="87"/>
  <c r="I152" i="13"/>
  <c r="H152" i="13"/>
  <c r="E153" i="33"/>
  <c r="F153" i="33" s="1"/>
  <c r="G153" i="25" l="1"/>
  <c r="D154" i="25"/>
  <c r="J152" i="25"/>
  <c r="I153" i="86"/>
  <c r="B154" i="86"/>
  <c r="G153" i="99"/>
  <c r="D154" i="99"/>
  <c r="F154" i="86"/>
  <c r="G154" i="86" s="1"/>
  <c r="H154" i="86" s="1"/>
  <c r="H155" i="86" s="1"/>
  <c r="F154" i="97"/>
  <c r="G154" i="97" s="1"/>
  <c r="I154" i="97" s="1"/>
  <c r="I155" i="97" s="1"/>
  <c r="E154" i="98"/>
  <c r="E155" i="98" s="1"/>
  <c r="B154" i="98"/>
  <c r="H153" i="98"/>
  <c r="I153" i="98"/>
  <c r="H154" i="84"/>
  <c r="H155" i="84" s="1"/>
  <c r="J154" i="26"/>
  <c r="J155" i="26" s="1"/>
  <c r="I155" i="26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D154" i="33"/>
  <c r="E154" i="33" s="1"/>
  <c r="E155" i="33" s="1"/>
  <c r="G153" i="33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E154" i="25" l="1"/>
  <c r="E155" i="25" s="1"/>
  <c r="B154" i="25"/>
  <c r="I153" i="25"/>
  <c r="H153" i="25"/>
  <c r="I154" i="86"/>
  <c r="I155" i="86" s="1"/>
  <c r="H154" i="97"/>
  <c r="H155" i="97" s="1"/>
  <c r="E154" i="99"/>
  <c r="E155" i="99" s="1"/>
  <c r="B154" i="99"/>
  <c r="I153" i="99"/>
  <c r="H153" i="99"/>
  <c r="F154" i="98"/>
  <c r="G154" i="98" s="1"/>
  <c r="H154" i="89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I153" i="13"/>
  <c r="H153" i="13"/>
  <c r="F154" i="33"/>
  <c r="G154" i="33" s="1"/>
  <c r="B154" i="33"/>
  <c r="J153" i="25" l="1"/>
  <c r="F154" i="25"/>
  <c r="G154" i="25" s="1"/>
  <c r="I154" i="25" s="1"/>
  <c r="F154" i="99"/>
  <c r="G154" i="99" s="1"/>
  <c r="I154" i="99" s="1"/>
  <c r="I155" i="99" s="1"/>
  <c r="H154" i="98"/>
  <c r="H155" i="98" s="1"/>
  <c r="I154" i="98"/>
  <c r="I155" i="98" s="1"/>
  <c r="I154" i="96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H154" i="25" l="1"/>
  <c r="H155" i="25" s="1"/>
  <c r="H154" i="99"/>
  <c r="H155" i="99" s="1"/>
  <c r="I155" i="25"/>
  <c r="J154" i="25"/>
  <c r="J155" i="25" s="1"/>
  <c r="J154" i="33"/>
  <c r="J155" i="33" s="1"/>
  <c r="I155" i="33"/>
  <c r="I154" i="13"/>
  <c r="I155" i="13" s="1"/>
  <c r="H154" i="13"/>
  <c r="H155" i="13" s="1"/>
  <c r="L57" i="36" l="1"/>
  <c r="L41" i="36"/>
  <c r="L90" i="36"/>
  <c r="L58" i="36"/>
  <c r="L38" i="36"/>
  <c r="L71" i="36"/>
  <c r="L30" i="36"/>
  <c r="L26" i="36"/>
  <c r="L85" i="36"/>
  <c r="L39" i="36"/>
  <c r="L37" i="36"/>
  <c r="L82" i="36"/>
  <c r="L76" i="36"/>
  <c r="L79" i="36"/>
  <c r="L62" i="36"/>
  <c r="L78" i="36"/>
  <c r="L33" i="36"/>
  <c r="L32" i="36"/>
  <c r="L51" i="36"/>
  <c r="L86" i="36"/>
  <c r="L88" i="36"/>
  <c r="L29" i="36"/>
  <c r="L45" i="36"/>
  <c r="L55" i="36"/>
  <c r="L74" i="36"/>
  <c r="L89" i="36"/>
  <c r="L83" i="36"/>
  <c r="L46" i="36"/>
  <c r="L87" i="36"/>
  <c r="L69" i="36"/>
  <c r="L50" i="36"/>
  <c r="L21" i="36"/>
  <c r="L73" i="36"/>
  <c r="L91" i="36"/>
  <c r="L65" i="36"/>
  <c r="L61" i="36"/>
  <c r="L42" i="36"/>
  <c r="L66" i="36"/>
  <c r="L60" i="36"/>
  <c r="L20" i="36"/>
  <c r="L19" i="36"/>
  <c r="L84" i="36"/>
  <c r="L35" i="36"/>
  <c r="L27" i="36"/>
  <c r="L47" i="36"/>
  <c r="L43" i="36"/>
  <c r="L28" i="36"/>
  <c r="L44" i="36"/>
  <c r="L68" i="36"/>
  <c r="L56" i="36"/>
  <c r="L63" i="36"/>
  <c r="L80" i="36"/>
  <c r="L81" i="36"/>
  <c r="L70" i="36"/>
  <c r="L77" i="36"/>
  <c r="L53" i="36"/>
  <c r="L25" i="36"/>
  <c r="L24" i="36"/>
  <c r="L22" i="36"/>
  <c r="L72" i="36"/>
  <c r="L31" i="36"/>
  <c r="L40" i="36"/>
  <c r="L54" i="36"/>
  <c r="L67" i="36"/>
  <c r="L48" i="36"/>
  <c r="L75" i="36"/>
  <c r="L64" i="36"/>
  <c r="L52" i="36"/>
  <c r="L23" i="36"/>
  <c r="L59" i="36"/>
  <c r="L18" i="36"/>
  <c r="L34" i="36"/>
  <c r="L36" i="36"/>
  <c r="L49" i="36"/>
  <c r="V49" i="36" l="1"/>
  <c r="V75" i="36"/>
  <c r="V24" i="36"/>
  <c r="V70" i="36"/>
  <c r="V43" i="36"/>
  <c r="V66" i="36"/>
  <c r="V69" i="36"/>
  <c r="V29" i="36"/>
  <c r="V79" i="36"/>
  <c r="V36" i="36"/>
  <c r="V23" i="36"/>
  <c r="V48" i="36"/>
  <c r="V31" i="36"/>
  <c r="V25" i="36"/>
  <c r="V81" i="36"/>
  <c r="V68" i="36"/>
  <c r="V47" i="36"/>
  <c r="V19" i="36"/>
  <c r="V42" i="36"/>
  <c r="V73" i="36"/>
  <c r="V87" i="36"/>
  <c r="V74" i="36"/>
  <c r="V88" i="36"/>
  <c r="V33" i="36"/>
  <c r="V76" i="36"/>
  <c r="V85" i="36"/>
  <c r="V38" i="36"/>
  <c r="V41" i="36"/>
  <c r="V34" i="36"/>
  <c r="V52" i="36"/>
  <c r="V67" i="36"/>
  <c r="V72" i="36"/>
  <c r="V53" i="36"/>
  <c r="V80" i="36"/>
  <c r="V44" i="36"/>
  <c r="V27" i="36"/>
  <c r="V20" i="36"/>
  <c r="V61" i="36"/>
  <c r="V21" i="36"/>
  <c r="V46" i="36"/>
  <c r="V55" i="36"/>
  <c r="V86" i="36"/>
  <c r="V78" i="36"/>
  <c r="V82" i="36"/>
  <c r="V26" i="36"/>
  <c r="K97" i="36"/>
  <c r="V57" i="36"/>
  <c r="V64" i="36"/>
  <c r="V54" i="36"/>
  <c r="V22" i="36"/>
  <c r="V77" i="36"/>
  <c r="V63" i="36"/>
  <c r="V28" i="36"/>
  <c r="V35" i="36"/>
  <c r="V60" i="36"/>
  <c r="V65" i="36"/>
  <c r="V50" i="36"/>
  <c r="V83" i="36"/>
  <c r="V45" i="36"/>
  <c r="V51" i="36"/>
  <c r="V62" i="36"/>
  <c r="V37" i="36"/>
  <c r="V30" i="36"/>
  <c r="V58" i="36"/>
  <c r="V18" i="36"/>
  <c r="L96" i="36"/>
  <c r="V59" i="36"/>
  <c r="V40" i="36"/>
  <c r="V56" i="36"/>
  <c r="V84" i="36"/>
  <c r="V91" i="36"/>
  <c r="V89" i="36"/>
  <c r="V32" i="36"/>
  <c r="V39" i="36"/>
  <c r="V71" i="36"/>
  <c r="V90" i="36"/>
  <c r="V96" i="36" l="1"/>
  <c r="Q26" i="36" l="1"/>
  <c r="R26" i="36" s="1"/>
  <c r="T26" i="36" s="1"/>
  <c r="Q22" i="36"/>
  <c r="R22" i="36" s="1"/>
  <c r="T22" i="36" s="1"/>
  <c r="Q63" i="36"/>
  <c r="R63" i="36" s="1"/>
  <c r="T63" i="36" s="1"/>
  <c r="Q44" i="36"/>
  <c r="R44" i="36" s="1"/>
  <c r="T44" i="36" s="1"/>
  <c r="Q68" i="36"/>
  <c r="R68" i="36" s="1"/>
  <c r="T68" i="36" s="1"/>
  <c r="Q35" i="36"/>
  <c r="R35" i="36" s="1"/>
  <c r="T35" i="36" s="1"/>
  <c r="Q73" i="36"/>
  <c r="R73" i="36" s="1"/>
  <c r="T73" i="36" s="1"/>
  <c r="Q85" i="36"/>
  <c r="R85" i="36" s="1"/>
  <c r="T85" i="36" s="1"/>
  <c r="Q76" i="36"/>
  <c r="R76" i="36" s="1"/>
  <c r="T76" i="36" s="1"/>
  <c r="Q30" i="36"/>
  <c r="R30" i="36" s="1"/>
  <c r="T30" i="36" s="1"/>
  <c r="Q84" i="36"/>
  <c r="R84" i="36" s="1"/>
  <c r="T84" i="36" s="1"/>
  <c r="Q77" i="36"/>
  <c r="R77" i="36" s="1"/>
  <c r="T77" i="36" s="1"/>
  <c r="Q82" i="36"/>
  <c r="R82" i="36" s="1"/>
  <c r="T82" i="36" s="1"/>
  <c r="Q33" i="36"/>
  <c r="R33" i="36" s="1"/>
  <c r="T33" i="36" s="1"/>
  <c r="Q86" i="36"/>
  <c r="R86" i="36" s="1"/>
  <c r="T86" i="36" s="1"/>
  <c r="Q27" i="36"/>
  <c r="R27" i="36" s="1"/>
  <c r="T27" i="36" s="1"/>
  <c r="Q31" i="36"/>
  <c r="R31" i="36" s="1"/>
  <c r="T31" i="36" s="1"/>
  <c r="Q69" i="36"/>
  <c r="R69" i="36" s="1"/>
  <c r="T69" i="36" s="1"/>
  <c r="Q83" i="36"/>
  <c r="R83" i="36" s="1"/>
  <c r="T83" i="36" s="1"/>
  <c r="Q29" i="36"/>
  <c r="R29" i="36" s="1"/>
  <c r="T29" i="36" s="1"/>
  <c r="Q72" i="36"/>
  <c r="R72" i="36" s="1"/>
  <c r="T72" i="36" s="1"/>
  <c r="Q42" i="36"/>
  <c r="R42" i="36" s="1"/>
  <c r="T42" i="36" s="1"/>
  <c r="Q87" i="36"/>
  <c r="R87" i="36" s="1"/>
  <c r="T87" i="36" s="1"/>
  <c r="Q62" i="36"/>
  <c r="R62" i="36" s="1"/>
  <c r="T62" i="36" s="1"/>
  <c r="Q40" i="36"/>
  <c r="R40" i="36" s="1"/>
  <c r="T40" i="36" s="1"/>
  <c r="Q90" i="36"/>
  <c r="R90" i="36" s="1"/>
  <c r="T90" i="36" s="1"/>
  <c r="Q50" i="36"/>
  <c r="R50" i="36" s="1"/>
  <c r="T50" i="36" s="1"/>
  <c r="Q54" i="36"/>
  <c r="R54" i="36" s="1"/>
  <c r="T54" i="36" s="1"/>
  <c r="Q47" i="36"/>
  <c r="R47" i="36" s="1"/>
  <c r="T47" i="36" s="1"/>
  <c r="Q64" i="36"/>
  <c r="R64" i="36" s="1"/>
  <c r="T64" i="36" s="1"/>
  <c r="Q52" i="36"/>
  <c r="R52" i="36" s="1"/>
  <c r="T52" i="36" s="1"/>
  <c r="Q32" i="36"/>
  <c r="R32" i="36" s="1"/>
  <c r="T32" i="36" s="1"/>
  <c r="Q28" i="36"/>
  <c r="R28" i="36" s="1"/>
  <c r="T28" i="36" s="1"/>
  <c r="Q34" i="36"/>
  <c r="R34" i="36" s="1"/>
  <c r="T34" i="36" s="1"/>
  <c r="Q91" i="36"/>
  <c r="R91" i="36" s="1"/>
  <c r="T91" i="36" s="1"/>
  <c r="Q56" i="36"/>
  <c r="R56" i="36" s="1"/>
  <c r="T56" i="36" s="1"/>
  <c r="Q71" i="36"/>
  <c r="R71" i="36" s="1"/>
  <c r="T71" i="36" s="1"/>
  <c r="Q80" i="36"/>
  <c r="R80" i="36" s="1"/>
  <c r="T80" i="36" s="1"/>
  <c r="Q79" i="36"/>
  <c r="R79" i="36" s="1"/>
  <c r="T79" i="36" s="1"/>
  <c r="Q65" i="36"/>
  <c r="R65" i="36" s="1"/>
  <c r="T65" i="36" s="1"/>
  <c r="Q57" i="36"/>
  <c r="R57" i="36" s="1"/>
  <c r="T57" i="36" s="1"/>
  <c r="Q60" i="36"/>
  <c r="R60" i="36" s="1"/>
  <c r="T60" i="36" s="1"/>
  <c r="Q78" i="36"/>
  <c r="R78" i="36" s="1"/>
  <c r="T78" i="36" s="1"/>
  <c r="Q24" i="36"/>
  <c r="R24" i="36" s="1"/>
  <c r="T24" i="36" s="1"/>
  <c r="Q53" i="36"/>
  <c r="R53" i="36" s="1"/>
  <c r="T53" i="36" s="1"/>
  <c r="Q49" i="36"/>
  <c r="R49" i="36" s="1"/>
  <c r="T49" i="36" s="1"/>
  <c r="Q21" i="36"/>
  <c r="R21" i="36" s="1"/>
  <c r="T21" i="36" s="1"/>
  <c r="Q61" i="36"/>
  <c r="R61" i="36" s="1"/>
  <c r="T61" i="36" s="1"/>
  <c r="Q66" i="36"/>
  <c r="R66" i="36" s="1"/>
  <c r="T66" i="36" s="1"/>
  <c r="Q43" i="36"/>
  <c r="R43" i="36" s="1"/>
  <c r="T43" i="36" s="1"/>
  <c r="Q55" i="36"/>
  <c r="R55" i="36" s="1"/>
  <c r="T55" i="36" s="1"/>
  <c r="Q70" i="36"/>
  <c r="R70" i="36" s="1"/>
  <c r="T70" i="36" s="1"/>
  <c r="Q59" i="36"/>
  <c r="R59" i="36" s="1"/>
  <c r="T59" i="36" s="1"/>
  <c r="Q19" i="36"/>
  <c r="R19" i="36" s="1"/>
  <c r="T19" i="36" s="1"/>
  <c r="Q89" i="36"/>
  <c r="R89" i="36" s="1"/>
  <c r="T89" i="36" s="1"/>
  <c r="Q48" i="36"/>
  <c r="R48" i="36" s="1"/>
  <c r="T48" i="36" s="1"/>
  <c r="Q38" i="36"/>
  <c r="R38" i="36" s="1"/>
  <c r="T38" i="36" s="1"/>
  <c r="Q20" i="36"/>
  <c r="R20" i="36" s="1"/>
  <c r="T20" i="36" s="1"/>
  <c r="Q74" i="36"/>
  <c r="R74" i="36" s="1"/>
  <c r="T74" i="36" s="1"/>
  <c r="Q36" i="36"/>
  <c r="R36" i="36" s="1"/>
  <c r="T36" i="36" s="1"/>
  <c r="Q37" i="36"/>
  <c r="R37" i="36" s="1"/>
  <c r="T37" i="36" s="1"/>
  <c r="Q18" i="36"/>
  <c r="Q39" i="36"/>
  <c r="R39" i="36" s="1"/>
  <c r="T39" i="36" s="1"/>
  <c r="Q88" i="36"/>
  <c r="R88" i="36" s="1"/>
  <c r="T88" i="36" s="1"/>
  <c r="Q51" i="36"/>
  <c r="R51" i="36" s="1"/>
  <c r="T51" i="36" s="1"/>
  <c r="Q23" i="36"/>
  <c r="R23" i="36" s="1"/>
  <c r="T23" i="36" s="1"/>
  <c r="Q25" i="36"/>
  <c r="R25" i="36" s="1"/>
  <c r="T25" i="36" s="1"/>
  <c r="Q81" i="36"/>
  <c r="R81" i="36" s="1"/>
  <c r="T81" i="36" s="1"/>
  <c r="Q46" i="36"/>
  <c r="R46" i="36" s="1"/>
  <c r="T46" i="36" s="1"/>
  <c r="Q75" i="36"/>
  <c r="R75" i="36" s="1"/>
  <c r="T75" i="36" s="1"/>
  <c r="Q58" i="36"/>
  <c r="R58" i="36" s="1"/>
  <c r="T58" i="36" s="1"/>
  <c r="Q45" i="36"/>
  <c r="R45" i="36" s="1"/>
  <c r="T45" i="36" s="1"/>
  <c r="Q41" i="36"/>
  <c r="R41" i="36" s="1"/>
  <c r="T41" i="36" s="1"/>
  <c r="Q67" i="36"/>
  <c r="R67" i="36" s="1"/>
  <c r="T67" i="36" s="1"/>
  <c r="R18" i="36" l="1"/>
  <c r="R96" i="36" s="1"/>
  <c r="Q97" i="36"/>
  <c r="T18" i="36" l="1"/>
  <c r="T96" i="36" s="1"/>
</calcChain>
</file>

<file path=xl/comments1.xml><?xml version="1.0" encoding="utf-8"?>
<comments xmlns="http://schemas.openxmlformats.org/spreadsheetml/2006/main">
  <authors>
    <author>R.Pennybaker</author>
    <author>AEP</author>
    <author>Jim Martin</author>
    <author>rlp</author>
  </authors>
  <commentList>
    <comment ref="C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6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6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>
  <authors>
    <author>rlp</author>
  </authors>
  <commentLis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>
  <authors>
    <author>dtsoa33</author>
  </authors>
  <commentList>
    <comment ref="M87" authorId="0" shapeId="0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>
  <authors>
    <author>Jim Martin</author>
  </authors>
  <commentList>
    <comment ref="C99" authorId="0" shapeId="0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>
  <authors>
    <author>Jim Martin</author>
  </authors>
  <commentList>
    <comment ref="G17" authorId="0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>
  <authors>
    <author>R.Pennybaker</author>
  </authors>
  <commentList>
    <comment ref="L19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>
  <authors>
    <author>R.Pennybaker</author>
  </authors>
  <commentList>
    <comment ref="M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>
  <authors>
    <author>rlp</author>
  </authors>
  <commentList>
    <comment ref="E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>
  <authors>
    <author>R.Pennybaker</author>
  </authors>
  <commentList>
    <comment ref="K18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>
  <authors>
    <author>rlp</author>
  </authors>
  <commentList>
    <comment ref="B2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<sst xmlns="http://schemas.openxmlformats.org/spreadsheetml/2006/main" count="9220" uniqueCount="514">
  <si>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</si>
  <si>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</si>
  <si>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</si>
  <si>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</si>
  <si>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</si>
  <si>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</si>
  <si>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</si>
  <si>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</si>
  <si>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</si>
  <si>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</si>
  <si>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</si>
  <si>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</si>
  <si>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</si>
  <si>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</si>
  <si>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</si>
  <si>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</si>
  <si>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</si>
  <si>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</si>
  <si>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</si>
  <si>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</si>
  <si>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</si>
  <si>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</si>
  <si>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</si>
  <si>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</si>
  <si>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</si>
  <si>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</si>
  <si>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</si>
  <si>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</si>
  <si>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</si>
  <si>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</si>
  <si>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</si>
  <si>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</si>
  <si>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</si>
  <si>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</si>
  <si>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</si>
  <si>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</si>
  <si>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</si>
  <si>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</si>
  <si>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</si>
  <si>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</si>
  <si>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</si>
  <si>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</si>
  <si>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</si>
  <si>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</si>
  <si>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</si>
  <si>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</si>
  <si>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</si>
  <si>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</si>
  <si>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</si>
  <si>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</si>
  <si>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</si>
  <si>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</si>
  <si>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</si>
  <si>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</si>
  <si>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</si>
  <si>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</si>
  <si>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</si>
  <si>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</si>
  <si>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</si>
  <si>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</si>
  <si>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</si>
  <si>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</si>
  <si>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</si>
  <si>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</si>
  <si>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</si>
  <si>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</si>
  <si>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</si>
  <si>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</si>
  <si>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</si>
  <si>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</si>
  <si>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</si>
  <si>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</si>
  <si>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</si>
  <si>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</si>
  <si>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</si>
  <si>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</si>
  <si>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</si>
  <si>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</si>
  <si>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</si>
  <si>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</si>
  <si>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</si>
  <si>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</si>
  <si>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</si>
  <si>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</si>
  <si>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</si>
  <si>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</si>
  <si>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</si>
  <si>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</si>
  <si>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</si>
  <si>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</si>
  <si>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</si>
  <si>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</si>
  <si>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</si>
  <si>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</si>
  <si>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</si>
  <si>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</si>
  <si>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</si>
  <si>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</si>
  <si>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</si>
  <si>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</si>
  <si>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</si>
  <si>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</si>
  <si>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</si>
  <si>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</si>
  <si>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</si>
  <si>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</si>
  <si>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</si>
  <si>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</si>
  <si>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</si>
  <si>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</si>
  <si>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</si>
  <si>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</si>
  <si>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</si>
  <si>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</si>
  <si>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</si>
  <si>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</si>
  <si>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</si>
  <si>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</si>
  <si>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</si>
  <si>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</si>
  <si>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</si>
  <si>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</si>
  <si>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</si>
  <si>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</si>
  <si>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</si>
  <si>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</si>
  <si>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</si>
  <si>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</si>
  <si>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</si>
  <si>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</si>
  <si>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</si>
  <si>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</si>
  <si>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</si>
  <si>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</si>
  <si>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</si>
  <si>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</si>
  <si>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</si>
  <si>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</si>
  <si>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</si>
  <si>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</si>
  <si>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</si>
  <si>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</si>
  <si>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</si>
  <si>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</si>
  <si>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</si>
  <si>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</si>
  <si>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</si>
  <si>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</si>
  <si>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</si>
  <si>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</si>
  <si>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</si>
  <si>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</si>
  <si>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</si>
  <si>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</si>
  <si>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</si>
  <si>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</si>
  <si>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</si>
  <si>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</si>
  <si>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</si>
  <si>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</si>
  <si>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</si>
  <si>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</si>
  <si>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</si>
  <si>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</si>
  <si>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</si>
  <si>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</si>
  <si>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</si>
  <si>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</si>
  <si>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</si>
  <si>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</si>
  <si>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</si>
  <si>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</si>
  <si>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</si>
  <si>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</si>
  <si>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</si>
  <si>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</si>
  <si>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</si>
  <si>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</si>
  <si>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</si>
  <si>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</si>
  <si>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</si>
  <si>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</si>
  <si>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</si>
  <si>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</si>
  <si>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</si>
  <si>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</si>
  <si>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</si>
  <si>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</si>
  <si>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</si>
  <si>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</si>
  <si>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</si>
  <si>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</si>
  <si>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</si>
  <si>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</si>
  <si>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</si>
  <si>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</si>
  <si>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</si>
  <si>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</si>
  <si>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</si>
  <si>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</si>
  <si>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</si>
  <si>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</si>
  <si>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</si>
  <si>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</si>
  <si>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</si>
  <si>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</si>
  <si>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</si>
  <si>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</si>
  <si>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</si>
  <si>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</si>
  <si>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</si>
  <si>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</si>
  <si>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</si>
  <si>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</si>
  <si>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</si>
  <si>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</si>
  <si>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</si>
  <si>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</si>
  <si>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</si>
  <si>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</si>
  <si>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</si>
  <si>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</si>
  <si>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</si>
  <si>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</si>
  <si>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</si>
  <si>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</si>
  <si>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</si>
  <si>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</si>
  <si>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</si>
  <si>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</si>
  <si>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</si>
  <si>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</si>
  <si>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</si>
  <si>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</si>
  <si>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</si>
  <si>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</si>
  <si>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</si>
  <si>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</si>
  <si>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</si>
  <si>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</si>
  <si>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</si>
  <si>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</si>
  <si>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</si>
  <si>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</si>
  <si>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</si>
  <si>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</si>
  <si>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</si>
  <si>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</si>
  <si>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</si>
  <si>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</si>
  <si>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</si>
  <si>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</si>
  <si>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</si>
  <si>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</si>
  <si>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</si>
  <si>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</si>
  <si>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</si>
  <si>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</si>
  <si>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</si>
  <si>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</si>
  <si>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</si>
  <si>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</si>
  <si>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</si>
  <si>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</si>
  <si>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</si>
  <si>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</si>
  <si>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</si>
  <si>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</si>
  <si>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</si>
  <si>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</si>
  <si>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</si>
  <si>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</si>
  <si>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</si>
  <si>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</si>
  <si>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</si>
  <si>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</si>
  <si>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</si>
  <si>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</si>
  <si>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</si>
  <si>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</si>
  <si>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</si>
  <si>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</si>
  <si>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</si>
  <si>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</si>
  <si>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</si>
  <si>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</si>
  <si>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</si>
  <si>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</si>
  <si>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</si>
  <si>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</si>
  <si>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</si>
  <si>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</si>
  <si>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</si>
  <si>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</si>
  <si>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</si>
  <si>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</si>
  <si>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</si>
  <si>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</si>
  <si>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</si>
  <si>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</si>
  <si>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</si>
  <si>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</si>
  <si>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</si>
  <si>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</si>
  <si>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</si>
  <si>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</si>
  <si>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</si>
  <si>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</si>
  <si>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</si>
  <si>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</si>
  <si>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</si>
  <si>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</si>
  <si>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</si>
  <si>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</si>
  <si>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</si>
  <si>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</si>
  <si>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</si>
  <si>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</si>
  <si>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</si>
  <si>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</si>
  <si>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</si>
  <si>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</si>
  <si>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</si>
  <si>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</si>
  <si>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</si>
  <si>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</si>
  <si>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</si>
  <si>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</si>
  <si>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</si>
  <si>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</si>
  <si>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</si>
  <si>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</si>
  <si>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</si>
  <si>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</si>
  <si>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</si>
  <si>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</si>
  <si>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</si>
  <si>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</si>
  <si>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</si>
  <si>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</si>
  <si>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</si>
  <si>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</si>
  <si>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</si>
  <si>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</si>
  <si>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</si>
  <si>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</si>
  <si>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</si>
  <si>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</si>
  <si>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</si>
  <si>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</si>
  <si>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</si>
  <si>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</si>
  <si>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</si>
  <si>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</si>
  <si>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</si>
  <si>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</si>
  <si>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</si>
  <si>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</si>
  <si>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</si>
  <si>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</si>
  <si>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</si>
  <si>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</si>
  <si>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</si>
  <si>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</si>
  <si>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</si>
  <si>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</si>
  <si>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</si>
  <si>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</si>
  <si>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</si>
  <si>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</si>
  <si>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</si>
  <si>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</si>
  <si>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</si>
  <si>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</si>
  <si>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</si>
  <si>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</si>
  <si>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</si>
  <si>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</si>
  <si>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</si>
  <si>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</si>
  <si>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</si>
  <si>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</si>
  <si>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</si>
  <si>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</si>
  <si>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</si>
  <si>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</si>
  <si>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</si>
  <si>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</si>
  <si>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</si>
  <si>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</si>
  <si>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</si>
  <si>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</si>
  <si>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</si>
  <si>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</si>
  <si>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</si>
  <si>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</si>
  <si>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</si>
  <si>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</si>
  <si>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</si>
  <si>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</si>
  <si>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</si>
  <si>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</si>
  <si>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</si>
  <si>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</si>
  <si>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</si>
  <si>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</si>
  <si>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</si>
  <si>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</si>
  <si>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</si>
  <si>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</si>
  <si>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</si>
  <si>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</si>
  <si>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</si>
  <si>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</si>
  <si>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</si>
  <si>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</si>
  <si>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</si>
  <si>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</si>
  <si>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</si>
  <si>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</si>
  <si>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</si>
  <si>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</si>
  <si>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</si>
  <si>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</si>
  <si>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</si>
  <si>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</si>
  <si>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</si>
  <si>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</si>
  <si>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</si>
  <si>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</si>
  <si>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</si>
  <si>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</si>
  <si>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</si>
  <si>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</si>
  <si>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   ROE w/o incentives  (True-Up TCOS, ln 135)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</si>
  <si>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</si>
  <si>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</si>
  <si>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</si>
  <si>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</si>
  <si>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</si>
  <si>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</si>
  <si>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</si>
  <si>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</si>
  <si>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</si>
  <si>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</si>
  <si>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</si>
  <si>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</si>
  <si>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>Transmission Plant Average Balance for 2019</t>
  </si>
  <si>
    <t>Annual Depreciation Expense  (True-Up TCOS,  ln 86)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</si>
  <si>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</si>
  <si>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</si>
  <si>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</si>
  <si>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</si>
  <si>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</si>
  <si>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</si>
  <si>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</si>
  <si>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</si>
  <si>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</si>
  <si>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</si>
  <si>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</si>
  <si>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</si>
  <si>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</si>
  <si>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>Bloomburg-Texarkana Plant</t>
  </si>
  <si>
    <t>TP2008126</t>
  </si>
  <si>
    <t>TP2010102</t>
  </si>
  <si>
    <t>TP2012144</t>
  </si>
  <si>
    <t>TP2012146</t>
  </si>
  <si>
    <t>TP2012164</t>
  </si>
  <si>
    <t>TP2013081</t>
  </si>
  <si>
    <t>TP2012172</t>
  </si>
  <si>
    <t>TP2009089</t>
  </si>
  <si>
    <t xml:space="preserve">  SPP Project ID = 108</t>
  </si>
  <si>
    <t xml:space="preserve">  SPP Project ID = 224</t>
  </si>
  <si>
    <t xml:space="preserve">  SPP Project ID = 229</t>
  </si>
  <si>
    <t xml:space="preserve">  SPP Project ID = 225</t>
  </si>
  <si>
    <t xml:space="preserve">  SPP Project ID = 217</t>
  </si>
  <si>
    <t xml:space="preserve">  SPP Project ID = 113</t>
  </si>
  <si>
    <t xml:space="preserve">  SPP Project ID = 109</t>
  </si>
  <si>
    <t xml:space="preserve">  SPP Project ID = 30151</t>
  </si>
  <si>
    <t xml:space="preserve">  SPP Project ID = 115</t>
  </si>
  <si>
    <t xml:space="preserve">  SPP Project ID = 41</t>
  </si>
  <si>
    <t xml:space="preserve">  SPP Project ID = 5</t>
  </si>
  <si>
    <t xml:space="preserve">  SPP Project ID = 48</t>
  </si>
  <si>
    <t xml:space="preserve">  SPP Project ID = 30000</t>
  </si>
  <si>
    <t xml:space="preserve">  SPP Project ID = 227</t>
  </si>
  <si>
    <t xml:space="preserve">  SPP Project ID = 120</t>
  </si>
  <si>
    <t xml:space="preserve">  SPP Project ID = 349</t>
  </si>
  <si>
    <t xml:space="preserve">  SPP Project ID = 30153</t>
  </si>
  <si>
    <t xml:space="preserve">  SPP Project ID = 30152</t>
  </si>
  <si>
    <t xml:space="preserve">  SPP Project ID = 30157</t>
  </si>
  <si>
    <t xml:space="preserve">  SPP Project ID = 30318</t>
  </si>
  <si>
    <t xml:space="preserve">  SPP Project ID = 30142</t>
  </si>
  <si>
    <t xml:space="preserve">  SPP Project ID = 391</t>
  </si>
  <si>
    <t xml:space="preserve">  SPP Project ID = 392</t>
  </si>
  <si>
    <t xml:space="preserve">  SPP Project ID = 450</t>
  </si>
  <si>
    <t xml:space="preserve">  SPP Project ID = 1081</t>
  </si>
  <si>
    <t xml:space="preserve">  SPP Project ID = 30316</t>
  </si>
  <si>
    <t xml:space="preserve">  SPP Project ID = 443</t>
  </si>
  <si>
    <t xml:space="preserve">  SPP Project ID = 1023</t>
  </si>
  <si>
    <t xml:space="preserve">  SPP Project ID = 1024</t>
  </si>
  <si>
    <t xml:space="preserve">  SPP Project ID = 1012</t>
  </si>
  <si>
    <t xml:space="preserve">  SPP Project ID = 10</t>
  </si>
  <si>
    <t xml:space="preserve">  SPP Project ID = 45</t>
  </si>
  <si>
    <t xml:space="preserve">  SPP Project ID = 117</t>
  </si>
  <si>
    <t xml:space="preserve">  SPP Project ID = 875</t>
  </si>
  <si>
    <t xml:space="preserve">  SPP Project ID = 30473</t>
  </si>
  <si>
    <t xml:space="preserve">  SPP Project ID = 512</t>
  </si>
  <si>
    <t xml:space="preserve">  SPP Project ID = 936</t>
  </si>
  <si>
    <t xml:space="preserve">  SPP Project ID = 30495</t>
  </si>
  <si>
    <t>Projected Year</t>
  </si>
  <si>
    <t xml:space="preserve">   ROE w/o incentives  (TCOS, ln 143)</t>
  </si>
  <si>
    <t xml:space="preserve">   Tax Effect of Permanent and Flow Through Differences  (TCOS, ln 110)</t>
  </si>
  <si>
    <t>Annual Depreciation Expense  (TCOS, ln 86)</t>
  </si>
  <si>
    <t>Transmission Plant Average Balance for 2022 (WS A-1 Ln 14 Col (d))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</si>
</sst>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7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88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70" fontId="126" fillId="0" borderId="0" xfId="198" applyNumberFormat="1" applyFont="1" applyFill="1" applyAlignment="1" applyProtection="1">
      <alignment vertical="center"/>
    </xf>
    <xf numFmtId="0" fontId="1" fillId="0" borderId="21" xfId="0" applyFont="1" applyFill="1" applyBorder="1" applyAlignment="1" applyProtection="1">
      <alignment horizontal="left"/>
    </xf>
    <xf numFmtId="10" fontId="54" fillId="0" borderId="43" xfId="1011" applyNumberFormat="1" applyFont="1" applyFill="1" applyBorder="1" applyProtection="1"/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2" xfId="7" builtinId="34" customBuiltin="1"/>
    <cellStyle name="20% - Accent2 2" xfId="8"/>
    <cellStyle name="20% - Accent2 2 2" xfId="9"/>
    <cellStyle name="20% - Accent2 2 3" xfId="10"/>
    <cellStyle name="20% - Accent2 2 4" xfId="11"/>
    <cellStyle name="20% - Accent2 2 5" xfId="12"/>
    <cellStyle name="20% - Accent3" xfId="13" builtinId="38" customBuiltin="1"/>
    <cellStyle name="20% - Accent3 2" xfId="14"/>
    <cellStyle name="20% - Accent3 2 2" xfId="15"/>
    <cellStyle name="20% - Accent3 2 3" xfId="16"/>
    <cellStyle name="20% - Accent3 2 4" xfId="17"/>
    <cellStyle name="20% - Accent3 2 5" xfId="18"/>
    <cellStyle name="20% - Accent4" xfId="19" builtinId="42" customBuiltin="1"/>
    <cellStyle name="20% - Accent4 2" xfId="20"/>
    <cellStyle name="20% - Accent4 2 2" xfId="21"/>
    <cellStyle name="20% - Accent4 2 3" xfId="22"/>
    <cellStyle name="20% - Accent4 2 4" xfId="23"/>
    <cellStyle name="20% - Accent4 2 5" xfId="24"/>
    <cellStyle name="20% - Accent5" xfId="25" builtinId="46" customBuiltin="1"/>
    <cellStyle name="20% - Accent5 2" xfId="26"/>
    <cellStyle name="20% - Accent5 2 2" xfId="27"/>
    <cellStyle name="20% - Accent5 2 3" xfId="28"/>
    <cellStyle name="20% - Accent5 2 4" xfId="29"/>
    <cellStyle name="20% - Accent5 2 5" xfId="30"/>
    <cellStyle name="20% - Accent6" xfId="31" builtinId="50" customBuiltin="1"/>
    <cellStyle name="20% - Accent6 2" xfId="32"/>
    <cellStyle name="20% - Accent6 2 2" xfId="33"/>
    <cellStyle name="20% - Accent6 2 3" xfId="34"/>
    <cellStyle name="20% - Accent6 2 4" xfId="35"/>
    <cellStyle name="20% - Accent6 2 5" xfId="36"/>
    <cellStyle name="40% - Accent1" xfId="37" builtinId="31" customBuiltin="1"/>
    <cellStyle name="40% - Accent1 2" xfId="38"/>
    <cellStyle name="40% - Accent1 2 2" xfId="39"/>
    <cellStyle name="40% - Accent1 2 3" xfId="40"/>
    <cellStyle name="40% - Accent1 2 4" xfId="41"/>
    <cellStyle name="40% - Accent1 2 5" xfId="42"/>
    <cellStyle name="40% - Accent2" xfId="43" builtinId="35" customBuiltin="1"/>
    <cellStyle name="40% - Accent2 2" xfId="44"/>
    <cellStyle name="40% - Accent2 2 2" xfId="45"/>
    <cellStyle name="40% - Accent2 2 3" xfId="46"/>
    <cellStyle name="40% - Accent2 2 4" xfId="47"/>
    <cellStyle name="40% - Accent2 2 5" xfId="48"/>
    <cellStyle name="40% - Accent3" xfId="49" builtinId="39" customBuiltin="1"/>
    <cellStyle name="40% - Accent3 2" xfId="50"/>
    <cellStyle name="40% - Accent3 2 2" xfId="51"/>
    <cellStyle name="40% - Accent3 2 3" xfId="52"/>
    <cellStyle name="40% - Accent3 2 4" xfId="53"/>
    <cellStyle name="40% - Accent3 2 5" xfId="54"/>
    <cellStyle name="40% - Accent4" xfId="55" builtinId="43" customBuiltin="1"/>
    <cellStyle name="40% - Accent4 2" xfId="56"/>
    <cellStyle name="40% - Accent4 2 2" xfId="57"/>
    <cellStyle name="40% - Accent4 2 3" xfId="58"/>
    <cellStyle name="40% - Accent4 2 4" xfId="59"/>
    <cellStyle name="40% - Accent4 2 5" xfId="60"/>
    <cellStyle name="40% - Accent5" xfId="61" builtinId="47" customBuiltin="1"/>
    <cellStyle name="40% - Accent5 2" xfId="62"/>
    <cellStyle name="40% - Accent5 2 2" xfId="63"/>
    <cellStyle name="40% - Accent5 2 3" xfId="64"/>
    <cellStyle name="40% - Accent5 2 4" xfId="65"/>
    <cellStyle name="40% - Accent5 2 5" xfId="66"/>
    <cellStyle name="40% - Accent6" xfId="67" builtinId="51" customBuiltin="1"/>
    <cellStyle name="40% - Accent6 2" xfId="68"/>
    <cellStyle name="40% - Accent6 2 2" xfId="69"/>
    <cellStyle name="40% - Accent6 2 3" xfId="70"/>
    <cellStyle name="40% - Accent6 2 4" xfId="71"/>
    <cellStyle name="40% - Accent6 2 5" xfId="72"/>
    <cellStyle name="60% - Accent1" xfId="73" builtinId="32" customBuiltin="1"/>
    <cellStyle name="60% - Accent1 2" xfId="74"/>
    <cellStyle name="60% - Accent1 2 2" xfId="75"/>
    <cellStyle name="60% - Accent1 2 3" xfId="76"/>
    <cellStyle name="60% - Accent1 2 4" xfId="77"/>
    <cellStyle name="60% - Accent1 2 5" xfId="78"/>
    <cellStyle name="60% - Accent2" xfId="79" builtinId="36" customBuiltin="1"/>
    <cellStyle name="60% - Accent2 2" xfId="80"/>
    <cellStyle name="60% - Accent2 2 2" xfId="81"/>
    <cellStyle name="60% - Accent2 2 3" xfId="82"/>
    <cellStyle name="60% - Accent2 2 4" xfId="83"/>
    <cellStyle name="60% - Accent2 2 5" xfId="84"/>
    <cellStyle name="60% - Accent3" xfId="85" builtinId="40" customBuiltin="1"/>
    <cellStyle name="60% - Accent3 2" xfId="86"/>
    <cellStyle name="60% - Accent3 2 2" xfId="87"/>
    <cellStyle name="60% - Accent3 2 3" xfId="88"/>
    <cellStyle name="60% - Accent3 2 4" xfId="89"/>
    <cellStyle name="60% - Accent3 2 5" xfId="90"/>
    <cellStyle name="60% - Accent4" xfId="91" builtinId="44" customBuiltin="1"/>
    <cellStyle name="60% - Accent4 2" xfId="92"/>
    <cellStyle name="60% - Accent4 2 2" xfId="93"/>
    <cellStyle name="60% - Accent4 2 3" xfId="94"/>
    <cellStyle name="60% - Accent4 2 4" xfId="95"/>
    <cellStyle name="60% - Accent4 2 5" xfId="96"/>
    <cellStyle name="60% - Accent5" xfId="97" builtinId="48" customBuiltin="1"/>
    <cellStyle name="60% - Accent5 2" xfId="98"/>
    <cellStyle name="60% - Accent5 2 2" xfId="99"/>
    <cellStyle name="60% - Accent5 2 3" xfId="100"/>
    <cellStyle name="60% - Accent5 2 4" xfId="101"/>
    <cellStyle name="60% - Accent5 2 5" xfId="102"/>
    <cellStyle name="60% - Accent6" xfId="103" builtinId="52" customBuiltin="1"/>
    <cellStyle name="60% - Accent6 2" xfId="104"/>
    <cellStyle name="60% - Accent6 2 2" xfId="105"/>
    <cellStyle name="60% - Accent6 2 3" xfId="106"/>
    <cellStyle name="60% - Accent6 2 4" xfId="107"/>
    <cellStyle name="60% - Accent6 2 5" xfId="108"/>
    <cellStyle name="Accent1" xfId="109" builtinId="29" customBuiltin="1"/>
    <cellStyle name="Accent1 2" xfId="110"/>
    <cellStyle name="Accent1 2 2" xfId="111"/>
    <cellStyle name="Accent1 2 3" xfId="112"/>
    <cellStyle name="Accent1 2 4" xfId="113"/>
    <cellStyle name="Accent1 2 5" xfId="114"/>
    <cellStyle name="Accent2" xfId="115" builtinId="33" customBuiltin="1"/>
    <cellStyle name="Accent2 2" xfId="116"/>
    <cellStyle name="Accent2 2 2" xfId="117"/>
    <cellStyle name="Accent2 2 3" xfId="118"/>
    <cellStyle name="Accent2 2 4" xfId="119"/>
    <cellStyle name="Accent2 2 5" xfId="120"/>
    <cellStyle name="Accent3" xfId="121" builtinId="37" customBuiltin="1"/>
    <cellStyle name="Accent3 2" xfId="122"/>
    <cellStyle name="Accent3 2 2" xfId="123"/>
    <cellStyle name="Accent3 2 3" xfId="124"/>
    <cellStyle name="Accent3 2 4" xfId="125"/>
    <cellStyle name="Accent3 2 5" xfId="126"/>
    <cellStyle name="Accent4" xfId="127" builtinId="41" customBuiltin="1"/>
    <cellStyle name="Accent4 2" xfId="128"/>
    <cellStyle name="Accent4 2 2" xfId="129"/>
    <cellStyle name="Accent4 2 3" xfId="130"/>
    <cellStyle name="Accent4 2 4" xfId="131"/>
    <cellStyle name="Accent4 2 5" xfId="132"/>
    <cellStyle name="Accent5" xfId="133" builtinId="45" customBuiltin="1"/>
    <cellStyle name="Accent5 2" xfId="134"/>
    <cellStyle name="Accent5 2 2" xfId="135"/>
    <cellStyle name="Accent5 2 3" xfId="136"/>
    <cellStyle name="Accent5 2 4" xfId="137"/>
    <cellStyle name="Accent5 2 5" xfId="138"/>
    <cellStyle name="Accent6" xfId="139" builtinId="49" customBuiltin="1"/>
    <cellStyle name="Accent6 2" xfId="140"/>
    <cellStyle name="Accent6 2 2" xfId="141"/>
    <cellStyle name="Accent6 2 3" xfId="142"/>
    <cellStyle name="Accent6 2 4" xfId="143"/>
    <cellStyle name="Accent6 2 5" xfId="144"/>
    <cellStyle name="Bad" xfId="145" builtinId="27" customBuiltin="1"/>
    <cellStyle name="Bad 2" xfId="146"/>
    <cellStyle name="Bad 2 2" xfId="147"/>
    <cellStyle name="Bad 2 3" xfId="148"/>
    <cellStyle name="Bad 2 4" xfId="149"/>
    <cellStyle name="Bad 2 5" xfId="150"/>
    <cellStyle name="C00A" xfId="151"/>
    <cellStyle name="C00B" xfId="152"/>
    <cellStyle name="C00L" xfId="153"/>
    <cellStyle name="C01A" xfId="154"/>
    <cellStyle name="C01B" xfId="155"/>
    <cellStyle name="C01B 2" xfId="156"/>
    <cellStyle name="C01H" xfId="157"/>
    <cellStyle name="C01L" xfId="158"/>
    <cellStyle name="C02A" xfId="159"/>
    <cellStyle name="C02B" xfId="160"/>
    <cellStyle name="C02B 2" xfId="161"/>
    <cellStyle name="C02H" xfId="162"/>
    <cellStyle name="C02L" xfId="163"/>
    <cellStyle name="C03A" xfId="164"/>
    <cellStyle name="C03B" xfId="165"/>
    <cellStyle name="C03H" xfId="166"/>
    <cellStyle name="C03L" xfId="167"/>
    <cellStyle name="C04A" xfId="168"/>
    <cellStyle name="C04A 2" xfId="169"/>
    <cellStyle name="C04B" xfId="170"/>
    <cellStyle name="C04H" xfId="171"/>
    <cellStyle name="C04L" xfId="172"/>
    <cellStyle name="C05A" xfId="173"/>
    <cellStyle name="C05B" xfId="174"/>
    <cellStyle name="C05H" xfId="175"/>
    <cellStyle name="C05L" xfId="176"/>
    <cellStyle name="C05L 2" xfId="177"/>
    <cellStyle name="C06A" xfId="178"/>
    <cellStyle name="C06B" xfId="179"/>
    <cellStyle name="C06H" xfId="180"/>
    <cellStyle name="C06L" xfId="181"/>
    <cellStyle name="C07A" xfId="182"/>
    <cellStyle name="C07B" xfId="183"/>
    <cellStyle name="C07H" xfId="184"/>
    <cellStyle name="C07L" xfId="185"/>
    <cellStyle name="Calculation" xfId="186" builtinId="22" customBuiltin="1"/>
    <cellStyle name="Calculation 2" xfId="187"/>
    <cellStyle name="Calculation 2 2" xfId="188"/>
    <cellStyle name="Calculation 2 3" xfId="189"/>
    <cellStyle name="Calculation 2 4" xfId="190"/>
    <cellStyle name="Calculation 2 5" xfId="191"/>
    <cellStyle name="Check Cell" xfId="192" builtinId="23" customBuiltin="1"/>
    <cellStyle name="Check Cell 2" xfId="193"/>
    <cellStyle name="Check Cell 2 2" xfId="194"/>
    <cellStyle name="Check Cell 2 3" xfId="195"/>
    <cellStyle name="Check Cell 2 4" xfId="196"/>
    <cellStyle name="Check Cell 2 5" xfId="197"/>
    <cellStyle name="Comma" xfId="198" builtinId="3"/>
    <cellStyle name="Comma [0] 2" xfId="199"/>
    <cellStyle name="Comma [0] 2 2" xfId="200"/>
    <cellStyle name="Comma 10" xfId="201"/>
    <cellStyle name="Comma 100" xfId="202"/>
    <cellStyle name="Comma 101" xfId="203"/>
    <cellStyle name="Comma 101 2" xfId="204"/>
    <cellStyle name="Comma 102" xfId="205"/>
    <cellStyle name="Comma 102 2" xfId="206"/>
    <cellStyle name="Comma 103" xfId="207"/>
    <cellStyle name="Comma 103 2" xfId="208"/>
    <cellStyle name="Comma 104" xfId="209"/>
    <cellStyle name="Comma 104 2" xfId="210"/>
    <cellStyle name="Comma 105" xfId="211"/>
    <cellStyle name="Comma 105 2" xfId="212"/>
    <cellStyle name="Comma 106" xfId="213"/>
    <cellStyle name="Comma 106 2" xfId="214"/>
    <cellStyle name="Comma 107" xfId="215"/>
    <cellStyle name="Comma 107 2" xfId="216"/>
    <cellStyle name="Comma 108" xfId="217"/>
    <cellStyle name="Comma 108 2" xfId="218"/>
    <cellStyle name="Comma 109" xfId="219"/>
    <cellStyle name="Comma 11" xfId="220"/>
    <cellStyle name="Comma 110" xfId="221"/>
    <cellStyle name="Comma 111" xfId="222"/>
    <cellStyle name="Comma 112" xfId="223"/>
    <cellStyle name="Comma 112 2" xfId="224"/>
    <cellStyle name="Comma 113" xfId="225"/>
    <cellStyle name="Comma 113 2" xfId="226"/>
    <cellStyle name="Comma 114" xfId="227"/>
    <cellStyle name="Comma 114 2" xfId="228"/>
    <cellStyle name="Comma 115" xfId="229"/>
    <cellStyle name="Comma 115 2" xfId="230"/>
    <cellStyle name="Comma 116" xfId="231"/>
    <cellStyle name="Comma 116 2" xfId="232"/>
    <cellStyle name="Comma 117" xfId="233"/>
    <cellStyle name="Comma 117 2" xfId="234"/>
    <cellStyle name="Comma 118" xfId="235"/>
    <cellStyle name="Comma 118 2" xfId="236"/>
    <cellStyle name="Comma 119" xfId="237"/>
    <cellStyle name="Comma 119 2" xfId="238"/>
    <cellStyle name="Comma 12" xfId="239"/>
    <cellStyle name="Comma 12 2" xfId="240"/>
    <cellStyle name="Comma 12 2 2" xfId="241"/>
    <cellStyle name="Comma 12 2 3" xfId="242"/>
    <cellStyle name="Comma 120" xfId="243"/>
    <cellStyle name="Comma 120 2" xfId="244"/>
    <cellStyle name="Comma 121" xfId="245"/>
    <cellStyle name="Comma 121 2" xfId="246"/>
    <cellStyle name="Comma 122" xfId="247"/>
    <cellStyle name="Comma 122 2" xfId="248"/>
    <cellStyle name="Comma 123" xfId="249"/>
    <cellStyle name="Comma 123 2" xfId="250"/>
    <cellStyle name="Comma 124" xfId="251"/>
    <cellStyle name="Comma 124 2" xfId="252"/>
    <cellStyle name="Comma 125" xfId="253"/>
    <cellStyle name="Comma 125 2" xfId="254"/>
    <cellStyle name="Comma 126" xfId="255"/>
    <cellStyle name="Comma 126 2" xfId="256"/>
    <cellStyle name="Comma 127" xfId="257"/>
    <cellStyle name="Comma 127 2" xfId="258"/>
    <cellStyle name="Comma 128" xfId="259"/>
    <cellStyle name="Comma 128 2" xfId="260"/>
    <cellStyle name="Comma 129" xfId="261"/>
    <cellStyle name="Comma 129 2" xfId="262"/>
    <cellStyle name="Comma 13" xfId="263"/>
    <cellStyle name="Comma 130" xfId="264"/>
    <cellStyle name="Comma 130 2" xfId="265"/>
    <cellStyle name="Comma 131" xfId="266"/>
    <cellStyle name="Comma 132" xfId="267"/>
    <cellStyle name="Comma 133" xfId="268"/>
    <cellStyle name="Comma 134" xfId="269"/>
    <cellStyle name="Comma 135" xfId="270"/>
    <cellStyle name="Comma 136" xfId="271"/>
    <cellStyle name="Comma 137" xfId="272"/>
    <cellStyle name="Comma 138" xfId="273"/>
    <cellStyle name="Comma 139" xfId="274"/>
    <cellStyle name="Comma 14" xfId="275"/>
    <cellStyle name="Comma 140" xfId="276"/>
    <cellStyle name="Comma 141" xfId="277"/>
    <cellStyle name="Comma 142" xfId="278"/>
    <cellStyle name="Comma 143" xfId="279"/>
    <cellStyle name="Comma 15" xfId="280"/>
    <cellStyle name="Comma 16" xfId="281"/>
    <cellStyle name="Comma 17" xfId="282"/>
    <cellStyle name="Comma 18" xfId="283"/>
    <cellStyle name="Comma 19" xfId="284"/>
    <cellStyle name="Comma 2" xfId="285"/>
    <cellStyle name="Comma 2 2" xfId="286"/>
    <cellStyle name="Comma 2 2 2" xfId="287"/>
    <cellStyle name="Comma 2 3" xfId="288"/>
    <cellStyle name="Comma 2 3 2" xfId="289"/>
    <cellStyle name="Comma 2 3 3" xfId="290"/>
    <cellStyle name="Comma 2 3 4" xfId="291"/>
    <cellStyle name="Comma 2 4" xfId="292"/>
    <cellStyle name="Comma 20" xfId="293"/>
    <cellStyle name="Comma 21" xfId="294"/>
    <cellStyle name="Comma 22" xfId="295"/>
    <cellStyle name="Comma 23" xfId="296"/>
    <cellStyle name="Comma 24" xfId="297"/>
    <cellStyle name="Comma 25" xfId="298"/>
    <cellStyle name="Comma 25 2" xfId="299"/>
    <cellStyle name="Comma 26" xfId="300"/>
    <cellStyle name="Comma 26 2" xfId="301"/>
    <cellStyle name="Comma 27" xfId="302"/>
    <cellStyle name="Comma 27 2" xfId="303"/>
    <cellStyle name="Comma 28" xfId="304"/>
    <cellStyle name="Comma 28 2" xfId="305"/>
    <cellStyle name="Comma 29" xfId="306"/>
    <cellStyle name="Comma 29 2" xfId="307"/>
    <cellStyle name="Comma 3" xfId="308"/>
    <cellStyle name="Comma 3 10" xfId="309"/>
    <cellStyle name="Comma 3 10 2" xfId="310"/>
    <cellStyle name="Comma 3 10 3" xfId="311"/>
    <cellStyle name="Comma 3 11" xfId="312"/>
    <cellStyle name="Comma 3 11 2" xfId="313"/>
    <cellStyle name="Comma 3 12" xfId="314"/>
    <cellStyle name="Comma 3 12 2" xfId="315"/>
    <cellStyle name="Comma 3 13" xfId="316"/>
    <cellStyle name="Comma 3 13 2" xfId="317"/>
    <cellStyle name="Comma 3 14" xfId="318"/>
    <cellStyle name="Comma 3 15" xfId="319"/>
    <cellStyle name="Comma 3 2" xfId="320"/>
    <cellStyle name="Comma 3 2 2" xfId="321"/>
    <cellStyle name="Comma 3 3" xfId="322"/>
    <cellStyle name="Comma 3 3 2" xfId="323"/>
    <cellStyle name="Comma 3 3 2 2" xfId="324"/>
    <cellStyle name="Comma 3 3 2 3" xfId="325"/>
    <cellStyle name="Comma 3 3 3" xfId="326"/>
    <cellStyle name="Comma 3 3 3 2" xfId="327"/>
    <cellStyle name="Comma 3 3 3 2 2" xfId="328"/>
    <cellStyle name="Comma 3 3 3 2 3" xfId="329"/>
    <cellStyle name="Comma 3 3 3 2 4" xfId="330"/>
    <cellStyle name="Comma 3 3 3 2 5" xfId="331"/>
    <cellStyle name="Comma 3 3 3 3" xfId="332"/>
    <cellStyle name="Comma 3 3 4" xfId="333"/>
    <cellStyle name="Comma 3 3 5" xfId="334"/>
    <cellStyle name="Comma 3 3 5 2" xfId="335"/>
    <cellStyle name="Comma 3 3 5 3" xfId="336"/>
    <cellStyle name="Comma 3 3 5 4" xfId="337"/>
    <cellStyle name="Comma 3 3 5 5" xfId="338"/>
    <cellStyle name="Comma 3 3 6" xfId="339"/>
    <cellStyle name="Comma 3 4" xfId="340"/>
    <cellStyle name="Comma 3 4 2" xfId="341"/>
    <cellStyle name="Comma 3 4 3" xfId="342"/>
    <cellStyle name="Comma 3 4 4" xfId="343"/>
    <cellStyle name="Comma 3 4 4 2" xfId="344"/>
    <cellStyle name="Comma 3 4 4 3" xfId="345"/>
    <cellStyle name="Comma 3 4 4 4" xfId="346"/>
    <cellStyle name="Comma 3 4 4 5" xfId="347"/>
    <cellStyle name="Comma 3 4 5" xfId="348"/>
    <cellStyle name="Comma 3 5" xfId="349"/>
    <cellStyle name="Comma 3 5 2" xfId="350"/>
    <cellStyle name="Comma 3 5 3" xfId="351"/>
    <cellStyle name="Comma 3 5 3 2" xfId="352"/>
    <cellStyle name="Comma 3 5 3 3" xfId="353"/>
    <cellStyle name="Comma 3 6" xfId="354"/>
    <cellStyle name="Comma 3 6 2" xfId="355"/>
    <cellStyle name="Comma 3 6 3" xfId="356"/>
    <cellStyle name="Comma 3 6 4" xfId="357"/>
    <cellStyle name="Comma 3 7" xfId="358"/>
    <cellStyle name="Comma 3 7 2" xfId="359"/>
    <cellStyle name="Comma 3 7 3" xfId="360"/>
    <cellStyle name="Comma 3 7 4" xfId="361"/>
    <cellStyle name="Comma 3 8" xfId="362"/>
    <cellStyle name="Comma 3 8 2" xfId="363"/>
    <cellStyle name="Comma 3 8 3" xfId="364"/>
    <cellStyle name="Comma 3 8 4" xfId="365"/>
    <cellStyle name="Comma 3 9" xfId="366"/>
    <cellStyle name="Comma 3 9 2" xfId="367"/>
    <cellStyle name="Comma 3 9 3" xfId="368"/>
    <cellStyle name="Comma 3 9 4" xfId="369"/>
    <cellStyle name="Comma 30" xfId="370"/>
    <cellStyle name="Comma 31" xfId="371"/>
    <cellStyle name="Comma 32" xfId="372"/>
    <cellStyle name="Comma 33" xfId="373"/>
    <cellStyle name="Comma 34" xfId="374"/>
    <cellStyle name="Comma 35" xfId="375"/>
    <cellStyle name="Comma 36" xfId="376"/>
    <cellStyle name="Comma 37" xfId="377"/>
    <cellStyle name="Comma 38" xfId="378"/>
    <cellStyle name="Comma 39" xfId="379"/>
    <cellStyle name="Comma 4" xfId="380"/>
    <cellStyle name="Comma 4 2" xfId="381"/>
    <cellStyle name="Comma 4 2 2" xfId="382"/>
    <cellStyle name="Comma 4 2 2 2" xfId="383"/>
    <cellStyle name="Comma 4 2 2 3" xfId="384"/>
    <cellStyle name="Comma 4 2 2 4" xfId="385"/>
    <cellStyle name="Comma 4 2 2 5" xfId="386"/>
    <cellStyle name="Comma 4 2 3" xfId="387"/>
    <cellStyle name="Comma 4 2 3 2" xfId="388"/>
    <cellStyle name="Comma 4 2 3 2 2" xfId="389"/>
    <cellStyle name="Comma 4 2 3 3" xfId="390"/>
    <cellStyle name="Comma 4 2 3 3 2" xfId="391"/>
    <cellStyle name="Comma 4 2 3 4" xfId="392"/>
    <cellStyle name="Comma 4 2 4" xfId="393"/>
    <cellStyle name="Comma 4 2 4 2" xfId="394"/>
    <cellStyle name="Comma 4 2 4 3" xfId="395"/>
    <cellStyle name="Comma 4 2 4 4" xfId="396"/>
    <cellStyle name="Comma 4 2 5" xfId="397"/>
    <cellStyle name="Comma 4 2 6" xfId="398"/>
    <cellStyle name="Comma 4 2 7" xfId="399"/>
    <cellStyle name="Comma 4 3" xfId="400"/>
    <cellStyle name="Comma 4 3 2" xfId="401"/>
    <cellStyle name="Comma 4 3 2 2" xfId="402"/>
    <cellStyle name="Comma 4 3 2 2 2" xfId="403"/>
    <cellStyle name="Comma 4 3 2 3" xfId="404"/>
    <cellStyle name="Comma 4 3 2 3 2" xfId="405"/>
    <cellStyle name="Comma 4 3 2 4" xfId="406"/>
    <cellStyle name="Comma 4 3 3" xfId="407"/>
    <cellStyle name="Comma 4 3 4" xfId="408"/>
    <cellStyle name="Comma 4 3 4 2" xfId="409"/>
    <cellStyle name="Comma 4 3 4 3" xfId="410"/>
    <cellStyle name="Comma 4 3 5" xfId="411"/>
    <cellStyle name="Comma 4 3 5 2" xfId="412"/>
    <cellStyle name="Comma 4 3 6" xfId="413"/>
    <cellStyle name="Comma 4 3 6 2" xfId="414"/>
    <cellStyle name="Comma 4 3 7" xfId="415"/>
    <cellStyle name="Comma 4 4" xfId="416"/>
    <cellStyle name="Comma 4 4 2" xfId="417"/>
    <cellStyle name="Comma 4 4 3" xfId="418"/>
    <cellStyle name="Comma 4 4 4" xfId="419"/>
    <cellStyle name="Comma 4 4 5" xfId="420"/>
    <cellStyle name="Comma 4 5" xfId="421"/>
    <cellStyle name="Comma 4 5 2" xfId="422"/>
    <cellStyle name="Comma 4 6" xfId="423"/>
    <cellStyle name="Comma 4 7" xfId="424"/>
    <cellStyle name="Comma 4 7 2" xfId="425"/>
    <cellStyle name="Comma 4 7 3" xfId="426"/>
    <cellStyle name="Comma 40" xfId="427"/>
    <cellStyle name="Comma 41" xfId="428"/>
    <cellStyle name="Comma 42" xfId="429"/>
    <cellStyle name="Comma 43" xfId="430"/>
    <cellStyle name="Comma 44" xfId="431"/>
    <cellStyle name="Comma 45" xfId="432"/>
    <cellStyle name="Comma 46" xfId="433"/>
    <cellStyle name="Comma 47" xfId="434"/>
    <cellStyle name="Comma 48" xfId="435"/>
    <cellStyle name="Comma 49" xfId="436"/>
    <cellStyle name="Comma 5" xfId="437"/>
    <cellStyle name="Comma 5 2" xfId="438"/>
    <cellStyle name="Comma 5 2 2" xfId="439"/>
    <cellStyle name="Comma 5 2 3" xfId="440"/>
    <cellStyle name="Comma 5 3" xfId="441"/>
    <cellStyle name="Comma 50" xfId="442"/>
    <cellStyle name="Comma 51" xfId="443"/>
    <cellStyle name="Comma 52" xfId="444"/>
    <cellStyle name="Comma 52 2" xfId="445"/>
    <cellStyle name="Comma 53" xfId="446"/>
    <cellStyle name="Comma 54" xfId="447"/>
    <cellStyle name="Comma 55" xfId="448"/>
    <cellStyle name="Comma 56" xfId="449"/>
    <cellStyle name="Comma 57" xfId="450"/>
    <cellStyle name="Comma 57 2" xfId="451"/>
    <cellStyle name="Comma 57 3" xfId="452"/>
    <cellStyle name="Comma 57 4" xfId="453"/>
    <cellStyle name="Comma 57 5" xfId="454"/>
    <cellStyle name="Comma 58" xfId="455"/>
    <cellStyle name="Comma 58 2" xfId="456"/>
    <cellStyle name="Comma 58 3" xfId="457"/>
    <cellStyle name="Comma 58 4" xfId="458"/>
    <cellStyle name="Comma 58 5" xfId="459"/>
    <cellStyle name="Comma 59" xfId="460"/>
    <cellStyle name="Comma 59 2" xfId="461"/>
    <cellStyle name="Comma 59 3" xfId="462"/>
    <cellStyle name="Comma 59 4" xfId="463"/>
    <cellStyle name="Comma 59 5" xfId="464"/>
    <cellStyle name="Comma 6" xfId="465"/>
    <cellStyle name="Comma 6 2" xfId="466"/>
    <cellStyle name="Comma 6 3" xfId="467"/>
    <cellStyle name="Comma 6 4" xfId="468"/>
    <cellStyle name="Comma 6 4 2" xfId="469"/>
    <cellStyle name="Comma 6 4 3" xfId="470"/>
    <cellStyle name="Comma 6 4 4" xfId="471"/>
    <cellStyle name="Comma 6 4 5" xfId="472"/>
    <cellStyle name="Comma 6 5" xfId="473"/>
    <cellStyle name="Comma 6 6" xfId="474"/>
    <cellStyle name="Comma 6 7" xfId="475"/>
    <cellStyle name="Comma 6 7 2" xfId="476"/>
    <cellStyle name="Comma 6 7 3" xfId="477"/>
    <cellStyle name="Comma 60" xfId="478"/>
    <cellStyle name="Comma 60 2" xfId="479"/>
    <cellStyle name="Comma 60 3" xfId="480"/>
    <cellStyle name="Comma 60 4" xfId="481"/>
    <cellStyle name="Comma 60 5" xfId="482"/>
    <cellStyle name="Comma 61" xfId="483"/>
    <cellStyle name="Comma 61 2" xfId="484"/>
    <cellStyle name="Comma 61 3" xfId="485"/>
    <cellStyle name="Comma 61 4" xfId="486"/>
    <cellStyle name="Comma 61 5" xfId="487"/>
    <cellStyle name="Comma 62" xfId="488"/>
    <cellStyle name="Comma 62 2" xfId="489"/>
    <cellStyle name="Comma 62 3" xfId="490"/>
    <cellStyle name="Comma 62 4" xfId="491"/>
    <cellStyle name="Comma 63" xfId="492"/>
    <cellStyle name="Comma 63 2" xfId="493"/>
    <cellStyle name="Comma 63 3" xfId="494"/>
    <cellStyle name="Comma 63 4" xfId="495"/>
    <cellStyle name="Comma 64" xfId="496"/>
    <cellStyle name="Comma 64 2" xfId="497"/>
    <cellStyle name="Comma 64 3" xfId="498"/>
    <cellStyle name="Comma 64 4" xfId="499"/>
    <cellStyle name="Comma 65" xfId="500"/>
    <cellStyle name="Comma 65 2" xfId="501"/>
    <cellStyle name="Comma 65 3" xfId="502"/>
    <cellStyle name="Comma 65 4" xfId="503"/>
    <cellStyle name="Comma 66" xfId="504"/>
    <cellStyle name="Comma 66 2" xfId="505"/>
    <cellStyle name="Comma 66 3" xfId="506"/>
    <cellStyle name="Comma 66 4" xfId="507"/>
    <cellStyle name="Comma 67" xfId="508"/>
    <cellStyle name="Comma 67 2" xfId="509"/>
    <cellStyle name="Comma 67 3" xfId="510"/>
    <cellStyle name="Comma 67 4" xfId="511"/>
    <cellStyle name="Comma 68" xfId="512"/>
    <cellStyle name="Comma 68 2" xfId="513"/>
    <cellStyle name="Comma 68 3" xfId="514"/>
    <cellStyle name="Comma 68 4" xfId="515"/>
    <cellStyle name="Comma 69" xfId="516"/>
    <cellStyle name="Comma 69 2" xfId="517"/>
    <cellStyle name="Comma 7" xfId="518"/>
    <cellStyle name="Comma 7 2" xfId="519"/>
    <cellStyle name="Comma 70" xfId="520"/>
    <cellStyle name="Comma 70 2" xfId="521"/>
    <cellStyle name="Comma 71" xfId="522"/>
    <cellStyle name="Comma 71 2" xfId="523"/>
    <cellStyle name="Comma 72" xfId="524"/>
    <cellStyle name="Comma 72 2" xfId="525"/>
    <cellStyle name="Comma 72 3" xfId="526"/>
    <cellStyle name="Comma 72 4" xfId="527"/>
    <cellStyle name="Comma 73" xfId="528"/>
    <cellStyle name="Comma 73 2" xfId="529"/>
    <cellStyle name="Comma 73 3" xfId="530"/>
    <cellStyle name="Comma 73 4" xfId="531"/>
    <cellStyle name="Comma 74" xfId="532"/>
    <cellStyle name="Comma 74 2" xfId="533"/>
    <cellStyle name="Comma 74 3" xfId="534"/>
    <cellStyle name="Comma 74 4" xfId="535"/>
    <cellStyle name="Comma 75" xfId="536"/>
    <cellStyle name="Comma 75 2" xfId="537"/>
    <cellStyle name="Comma 75 3" xfId="538"/>
    <cellStyle name="Comma 75 4" xfId="539"/>
    <cellStyle name="Comma 76" xfId="540"/>
    <cellStyle name="Comma 76 2" xfId="541"/>
    <cellStyle name="Comma 76 3" xfId="542"/>
    <cellStyle name="Comma 76 4" xfId="543"/>
    <cellStyle name="Comma 77" xfId="544"/>
    <cellStyle name="Comma 77 2" xfId="545"/>
    <cellStyle name="Comma 77 3" xfId="546"/>
    <cellStyle name="Comma 77 4" xfId="547"/>
    <cellStyle name="Comma 78" xfId="548"/>
    <cellStyle name="Comma 78 2" xfId="549"/>
    <cellStyle name="Comma 78 3" xfId="550"/>
    <cellStyle name="Comma 78 4" xfId="551"/>
    <cellStyle name="Comma 79" xfId="552"/>
    <cellStyle name="Comma 79 2" xfId="553"/>
    <cellStyle name="Comma 79 3" xfId="554"/>
    <cellStyle name="Comma 79 4" xfId="555"/>
    <cellStyle name="Comma 8" xfId="556"/>
    <cellStyle name="Comma 80" xfId="557"/>
    <cellStyle name="Comma 80 2" xfId="558"/>
    <cellStyle name="Comma 80 3" xfId="559"/>
    <cellStyle name="Comma 80 4" xfId="560"/>
    <cellStyle name="Comma 81" xfId="561"/>
    <cellStyle name="Comma 81 2" xfId="562"/>
    <cellStyle name="Comma 81 3" xfId="563"/>
    <cellStyle name="Comma 81 4" xfId="564"/>
    <cellStyle name="Comma 82" xfId="565"/>
    <cellStyle name="Comma 82 2" xfId="566"/>
    <cellStyle name="Comma 82 3" xfId="567"/>
    <cellStyle name="Comma 82 4" xfId="568"/>
    <cellStyle name="Comma 83" xfId="569"/>
    <cellStyle name="Comma 83 2" xfId="570"/>
    <cellStyle name="Comma 83 3" xfId="571"/>
    <cellStyle name="Comma 83 4" xfId="572"/>
    <cellStyle name="Comma 84" xfId="573"/>
    <cellStyle name="Comma 84 2" xfId="574"/>
    <cellStyle name="Comma 84 3" xfId="575"/>
    <cellStyle name="Comma 84 4" xfId="576"/>
    <cellStyle name="Comma 85" xfId="577"/>
    <cellStyle name="Comma 85 2" xfId="578"/>
    <cellStyle name="Comma 85 3" xfId="579"/>
    <cellStyle name="Comma 85 4" xfId="580"/>
    <cellStyle name="Comma 86" xfId="581"/>
    <cellStyle name="Comma 86 2" xfId="582"/>
    <cellStyle name="Comma 86 3" xfId="583"/>
    <cellStyle name="Comma 86 4" xfId="584"/>
    <cellStyle name="Comma 87" xfId="585"/>
    <cellStyle name="Comma 87 2" xfId="586"/>
    <cellStyle name="Comma 87 3" xfId="587"/>
    <cellStyle name="Comma 87 4" xfId="588"/>
    <cellStyle name="Comma 88" xfId="589"/>
    <cellStyle name="Comma 88 2" xfId="590"/>
    <cellStyle name="Comma 88 3" xfId="591"/>
    <cellStyle name="Comma 88 4" xfId="592"/>
    <cellStyle name="Comma 89" xfId="593"/>
    <cellStyle name="Comma 89 2" xfId="594"/>
    <cellStyle name="Comma 89 3" xfId="595"/>
    <cellStyle name="Comma 89 4" xfId="596"/>
    <cellStyle name="Comma 9" xfId="597"/>
    <cellStyle name="Comma 90" xfId="598"/>
    <cellStyle name="Comma 90 2" xfId="599"/>
    <cellStyle name="Comma 91" xfId="600"/>
    <cellStyle name="Comma 91 2" xfId="601"/>
    <cellStyle name="Comma 92" xfId="602"/>
    <cellStyle name="Comma 92 2" xfId="603"/>
    <cellStyle name="Comma 92 3" xfId="604"/>
    <cellStyle name="Comma 93" xfId="605"/>
    <cellStyle name="Comma 93 2" xfId="606"/>
    <cellStyle name="Comma 93 3" xfId="607"/>
    <cellStyle name="Comma 94" xfId="608"/>
    <cellStyle name="Comma 95" xfId="609"/>
    <cellStyle name="Comma 96" xfId="610"/>
    <cellStyle name="Comma 97" xfId="611"/>
    <cellStyle name="Comma 98" xfId="612"/>
    <cellStyle name="Comma 99" xfId="613"/>
    <cellStyle name="Comma0" xfId="614"/>
    <cellStyle name="Comma0 2" xfId="615"/>
    <cellStyle name="Comma0 2 2" xfId="616"/>
    <cellStyle name="Comma0 2 3" xfId="617"/>
    <cellStyle name="Comma0 2 4" xfId="618"/>
    <cellStyle name="Comma0 2 5" xfId="619"/>
    <cellStyle name="Comma0 2 6" xfId="620"/>
    <cellStyle name="Comma0 3" xfId="621"/>
    <cellStyle name="Currency" xfId="622" builtinId="4"/>
    <cellStyle name="Currency 10" xfId="623"/>
    <cellStyle name="Currency 10 2" xfId="624"/>
    <cellStyle name="Currency 10 3" xfId="625"/>
    <cellStyle name="Currency 10 4" xfId="626"/>
    <cellStyle name="Currency 11" xfId="627"/>
    <cellStyle name="Currency 11 2" xfId="628"/>
    <cellStyle name="Currency 11 3" xfId="629"/>
    <cellStyle name="Currency 12" xfId="630"/>
    <cellStyle name="Currency 12 2" xfId="631"/>
    <cellStyle name="Currency 13" xfId="632"/>
    <cellStyle name="Currency 2" xfId="633"/>
    <cellStyle name="Currency 2 2" xfId="634"/>
    <cellStyle name="Currency 2 2 2" xfId="635"/>
    <cellStyle name="Currency 2 3" xfId="636"/>
    <cellStyle name="Currency 3" xfId="637"/>
    <cellStyle name="Currency 3 10" xfId="638"/>
    <cellStyle name="Currency 3 10 2" xfId="639"/>
    <cellStyle name="Currency 3 10 3" xfId="640"/>
    <cellStyle name="Currency 3 11" xfId="641"/>
    <cellStyle name="Currency 3 11 2" xfId="642"/>
    <cellStyle name="Currency 3 12" xfId="643"/>
    <cellStyle name="Currency 3 12 2" xfId="644"/>
    <cellStyle name="Currency 3 13" xfId="645"/>
    <cellStyle name="Currency 3 13 2" xfId="646"/>
    <cellStyle name="Currency 3 14" xfId="647"/>
    <cellStyle name="Currency 3 15" xfId="648"/>
    <cellStyle name="Currency 3 2" xfId="649"/>
    <cellStyle name="Currency 3 2 2" xfId="650"/>
    <cellStyle name="Currency 3 3" xfId="651"/>
    <cellStyle name="Currency 3 3 2" xfId="652"/>
    <cellStyle name="Currency 3 3 2 2" xfId="653"/>
    <cellStyle name="Currency 3 3 2 3" xfId="654"/>
    <cellStyle name="Currency 3 3 3" xfId="655"/>
    <cellStyle name="Currency 3 3 3 2" xfId="656"/>
    <cellStyle name="Currency 3 3 3 2 2" xfId="657"/>
    <cellStyle name="Currency 3 3 3 2 3" xfId="658"/>
    <cellStyle name="Currency 3 3 3 2 4" xfId="659"/>
    <cellStyle name="Currency 3 3 3 2 5" xfId="660"/>
    <cellStyle name="Currency 3 3 3 3" xfId="661"/>
    <cellStyle name="Currency 3 3 4" xfId="662"/>
    <cellStyle name="Currency 3 3 5" xfId="663"/>
    <cellStyle name="Currency 3 3 5 2" xfId="664"/>
    <cellStyle name="Currency 3 3 5 3" xfId="665"/>
    <cellStyle name="Currency 3 3 5 4" xfId="666"/>
    <cellStyle name="Currency 3 3 5 5" xfId="667"/>
    <cellStyle name="Currency 3 3 6" xfId="668"/>
    <cellStyle name="Currency 3 4" xfId="669"/>
    <cellStyle name="Currency 3 4 2" xfId="670"/>
    <cellStyle name="Currency 3 4 3" xfId="671"/>
    <cellStyle name="Currency 3 4 4" xfId="672"/>
    <cellStyle name="Currency 3 4 4 2" xfId="673"/>
    <cellStyle name="Currency 3 4 4 3" xfId="674"/>
    <cellStyle name="Currency 3 4 4 4" xfId="675"/>
    <cellStyle name="Currency 3 4 4 5" xfId="676"/>
    <cellStyle name="Currency 3 4 5" xfId="677"/>
    <cellStyle name="Currency 3 5" xfId="678"/>
    <cellStyle name="Currency 3 5 2" xfId="679"/>
    <cellStyle name="Currency 3 6" xfId="680"/>
    <cellStyle name="Currency 3 6 2" xfId="681"/>
    <cellStyle name="Currency 3 6 3" xfId="682"/>
    <cellStyle name="Currency 3 6 4" xfId="683"/>
    <cellStyle name="Currency 3 7" xfId="684"/>
    <cellStyle name="Currency 3 7 2" xfId="685"/>
    <cellStyle name="Currency 3 7 3" xfId="686"/>
    <cellStyle name="Currency 3 7 4" xfId="687"/>
    <cellStyle name="Currency 3 8" xfId="688"/>
    <cellStyle name="Currency 3 8 2" xfId="689"/>
    <cellStyle name="Currency 3 8 3" xfId="690"/>
    <cellStyle name="Currency 3 8 4" xfId="691"/>
    <cellStyle name="Currency 3 9" xfId="692"/>
    <cellStyle name="Currency 3 9 2" xfId="693"/>
    <cellStyle name="Currency 3 9 3" xfId="694"/>
    <cellStyle name="Currency 3 9 4" xfId="695"/>
    <cellStyle name="Currency 4" xfId="696"/>
    <cellStyle name="Currency 4 10" xfId="697"/>
    <cellStyle name="Currency 4 10 2" xfId="698"/>
    <cellStyle name="Currency 4 10 2 2" xfId="699"/>
    <cellStyle name="Currency 4 10 2 2 2" xfId="700"/>
    <cellStyle name="Currency 4 10 2 3" xfId="701"/>
    <cellStyle name="Currency 4 10 2 3 2" xfId="702"/>
    <cellStyle name="Currency 4 10 2 4" xfId="703"/>
    <cellStyle name="Currency 4 10 2 5" xfId="704"/>
    <cellStyle name="Currency 4 10 2 6" xfId="705"/>
    <cellStyle name="Currency 4 10 3" xfId="706"/>
    <cellStyle name="Currency 4 10 3 2" xfId="707"/>
    <cellStyle name="Currency 4 10 4" xfId="708"/>
    <cellStyle name="Currency 4 10 4 2" xfId="709"/>
    <cellStyle name="Currency 4 10 4 3" xfId="710"/>
    <cellStyle name="Currency 4 10 5" xfId="711"/>
    <cellStyle name="Currency 4 10 5 2" xfId="712"/>
    <cellStyle name="Currency 4 10 6" xfId="713"/>
    <cellStyle name="Currency 4 2" xfId="714"/>
    <cellStyle name="Currency 4 2 2" xfId="715"/>
    <cellStyle name="Currency 4 2 3" xfId="716"/>
    <cellStyle name="Currency 4 3" xfId="717"/>
    <cellStyle name="Currency 4 3 2" xfId="718"/>
    <cellStyle name="Currency 4 3 2 2" xfId="719"/>
    <cellStyle name="Currency 4 3 2 3" xfId="720"/>
    <cellStyle name="Currency 4 3 2 4" xfId="721"/>
    <cellStyle name="Currency 4 3 2 5" xfId="722"/>
    <cellStyle name="Currency 4 3 3" xfId="723"/>
    <cellStyle name="Currency 4 4" xfId="724"/>
    <cellStyle name="Currency 4 5" xfId="725"/>
    <cellStyle name="Currency 4 5 2" xfId="726"/>
    <cellStyle name="Currency 4 5 3" xfId="727"/>
    <cellStyle name="Currency 4 5 4" xfId="728"/>
    <cellStyle name="Currency 4 5 5" xfId="729"/>
    <cellStyle name="Currency 5" xfId="730"/>
    <cellStyle name="Currency 5 2" xfId="731"/>
    <cellStyle name="Currency 5 3" xfId="732"/>
    <cellStyle name="Currency 5 4" xfId="733"/>
    <cellStyle name="Currency 5 4 2" xfId="734"/>
    <cellStyle name="Currency 5 4 3" xfId="735"/>
    <cellStyle name="Currency 5 4 4" xfId="736"/>
    <cellStyle name="Currency 5 4 5" xfId="737"/>
    <cellStyle name="Currency 5 5" xfId="738"/>
    <cellStyle name="Currency 6" xfId="739"/>
    <cellStyle name="Currency 6 2" xfId="740"/>
    <cellStyle name="Currency 6 3" xfId="741"/>
    <cellStyle name="Currency 6 3 2" xfId="742"/>
    <cellStyle name="Currency 6 3 3" xfId="743"/>
    <cellStyle name="Currency 6 3 4" xfId="744"/>
    <cellStyle name="Currency 6 3 5" xfId="745"/>
    <cellStyle name="Currency 6 4" xfId="746"/>
    <cellStyle name="Currency 6 4 2" xfId="747"/>
    <cellStyle name="Currency 6 4 3" xfId="748"/>
    <cellStyle name="Currency 7" xfId="749"/>
    <cellStyle name="Currency 7 2" xfId="750"/>
    <cellStyle name="Currency 7 3" xfId="751"/>
    <cellStyle name="Currency 7 4" xfId="752"/>
    <cellStyle name="Currency 8" xfId="753"/>
    <cellStyle name="Currency 8 2" xfId="754"/>
    <cellStyle name="Currency 8 3" xfId="755"/>
    <cellStyle name="Currency 8 4" xfId="756"/>
    <cellStyle name="Currency 9" xfId="757"/>
    <cellStyle name="Currency 9 2" xfId="758"/>
    <cellStyle name="Currency 9 3" xfId="759"/>
    <cellStyle name="Currency 9 4" xfId="760"/>
    <cellStyle name="Currency0" xfId="761"/>
    <cellStyle name="Currency0 2" xfId="762"/>
    <cellStyle name="Currency0 2 2" xfId="763"/>
    <cellStyle name="Currency0 2 3" xfId="764"/>
    <cellStyle name="Currency0 2 4" xfId="765"/>
    <cellStyle name="Currency0 2 5" xfId="766"/>
    <cellStyle name="Currency0 2 6" xfId="767"/>
    <cellStyle name="Currency0 3" xfId="768"/>
    <cellStyle name="Date" xfId="769"/>
    <cellStyle name="Date 2" xfId="770"/>
    <cellStyle name="Date 2 2" xfId="771"/>
    <cellStyle name="Date 2 3" xfId="772"/>
    <cellStyle name="Date 2 4" xfId="773"/>
    <cellStyle name="Date 2 5" xfId="774"/>
    <cellStyle name="Date 2 6" xfId="775"/>
    <cellStyle name="Date 3" xfId="776"/>
    <cellStyle name="Explanatory Text" xfId="777" builtinId="53" customBuiltin="1"/>
    <cellStyle name="Explanatory Text 2" xfId="778"/>
    <cellStyle name="Explanatory Text 2 2" xfId="779"/>
    <cellStyle name="Explanatory Text 2 3" xfId="780"/>
    <cellStyle name="Explanatory Text 2 4" xfId="781"/>
    <cellStyle name="Explanatory Text 2 5" xfId="782"/>
    <cellStyle name="Fixed" xfId="783"/>
    <cellStyle name="Fixed 2" xfId="784"/>
    <cellStyle name="Fixed 2 2" xfId="785"/>
    <cellStyle name="Fixed 2 3" xfId="786"/>
    <cellStyle name="Fixed 2 4" xfId="787"/>
    <cellStyle name="Fixed 2 5" xfId="788"/>
    <cellStyle name="Fixed 2 6" xfId="789"/>
    <cellStyle name="Fixed 3" xfId="790"/>
    <cellStyle name="Good" xfId="791" builtinId="26" customBuiltin="1"/>
    <cellStyle name="Good 2" xfId="792"/>
    <cellStyle name="Good 2 2" xfId="793"/>
    <cellStyle name="Good 2 3" xfId="794"/>
    <cellStyle name="Good 2 4" xfId="795"/>
    <cellStyle name="Good 2 5" xfId="796"/>
    <cellStyle name="Heading 1" xfId="797" builtinId="16" customBuiltin="1"/>
    <cellStyle name="Heading 1 2" xfId="798"/>
    <cellStyle name="Heading 1 2 2" xfId="799"/>
    <cellStyle name="Heading 1 2 3" xfId="800"/>
    <cellStyle name="Heading 1 2 4" xfId="801"/>
    <cellStyle name="Heading 1 2 5" xfId="802"/>
    <cellStyle name="Heading 1 3" xfId="803"/>
    <cellStyle name="Heading 1 3 2" xfId="804"/>
    <cellStyle name="Heading 2" xfId="805" builtinId="17" customBuiltin="1"/>
    <cellStyle name="Heading 2 2" xfId="806"/>
    <cellStyle name="Heading 2 2 2" xfId="807"/>
    <cellStyle name="Heading 2 2 3" xfId="808"/>
    <cellStyle name="Heading 2 2 4" xfId="809"/>
    <cellStyle name="Heading 2 2 5" xfId="810"/>
    <cellStyle name="Heading 2 3" xfId="811"/>
    <cellStyle name="Heading 2 3 2" xfId="812"/>
    <cellStyle name="Heading 3" xfId="813" builtinId="18" customBuiltin="1"/>
    <cellStyle name="Heading 3 2" xfId="814"/>
    <cellStyle name="Heading 3 2 2" xfId="815"/>
    <cellStyle name="Heading 3 2 3" xfId="816"/>
    <cellStyle name="Heading 3 2 4" xfId="817"/>
    <cellStyle name="Heading 3 2 5" xfId="818"/>
    <cellStyle name="Heading 4" xfId="819" builtinId="19" customBuiltin="1"/>
    <cellStyle name="Heading 4 2" xfId="820"/>
    <cellStyle name="Heading 4 2 2" xfId="821"/>
    <cellStyle name="Heading 4 2 3" xfId="822"/>
    <cellStyle name="Heading 4 2 4" xfId="823"/>
    <cellStyle name="Heading 4 2 5" xfId="824"/>
    <cellStyle name="Heading1" xfId="825"/>
    <cellStyle name="Heading2" xfId="826"/>
    <cellStyle name="Input" xfId="827" builtinId="20" customBuiltin="1"/>
    <cellStyle name="Input 2" xfId="828"/>
    <cellStyle name="Input 2 2" xfId="829"/>
    <cellStyle name="Input 2 3" xfId="830"/>
    <cellStyle name="Input 2 4" xfId="831"/>
    <cellStyle name="Input 2 5" xfId="832"/>
    <cellStyle name="Linked Cell" xfId="833" builtinId="24" customBuiltin="1"/>
    <cellStyle name="Linked Cell 2" xfId="834"/>
    <cellStyle name="Linked Cell 2 2" xfId="835"/>
    <cellStyle name="Linked Cell 2 3" xfId="836"/>
    <cellStyle name="Linked Cell 2 4" xfId="837"/>
    <cellStyle name="Linked Cell 2 5" xfId="838"/>
    <cellStyle name="M" xfId="839"/>
    <cellStyle name="M 2" xfId="840"/>
    <cellStyle name="M 2 2" xfId="841"/>
    <cellStyle name="M 2 2 2" xfId="842"/>
    <cellStyle name="M 3" xfId="843"/>
    <cellStyle name="M 3 2" xfId="844"/>
    <cellStyle name="M 3 2 2" xfId="845"/>
    <cellStyle name="M 4" xfId="846"/>
    <cellStyle name="M 5" xfId="847"/>
    <cellStyle name="M 5 2" xfId="848"/>
    <cellStyle name="M 6" xfId="849"/>
    <cellStyle name="M 6 2" xfId="850"/>
    <cellStyle name="M 7" xfId="851"/>
    <cellStyle name="M 8" xfId="852"/>
    <cellStyle name="Neutral" xfId="853" builtinId="28" customBuiltin="1"/>
    <cellStyle name="Neutral 2" xfId="854"/>
    <cellStyle name="Neutral 2 2" xfId="855"/>
    <cellStyle name="Neutral 2 3" xfId="856"/>
    <cellStyle name="Neutral 2 4" xfId="857"/>
    <cellStyle name="Neutral 2 5" xfId="858"/>
    <cellStyle name="Normal" xfId="0" builtinId="0"/>
    <cellStyle name="Normal 10" xfId="859"/>
    <cellStyle name="Normal 10 2" xfId="860"/>
    <cellStyle name="Normal 10 2 2" xfId="861"/>
    <cellStyle name="Normal 10 3" xfId="862"/>
    <cellStyle name="Normal 11" xfId="863"/>
    <cellStyle name="Normal 11 2" xfId="864"/>
    <cellStyle name="Normal 11 2 2" xfId="865"/>
    <cellStyle name="Normal 11 3" xfId="866"/>
    <cellStyle name="Normal 11 4" xfId="867"/>
    <cellStyle name="Normal 12" xfId="868"/>
    <cellStyle name="Normal 12 2" xfId="869"/>
    <cellStyle name="Normal 12 3" xfId="870"/>
    <cellStyle name="Normal 12 4" xfId="871"/>
    <cellStyle name="Normal 12 5" xfId="872"/>
    <cellStyle name="Normal 13" xfId="873"/>
    <cellStyle name="Normal 14" xfId="874"/>
    <cellStyle name="Normal 15" xfId="875"/>
    <cellStyle name="Normal 16" xfId="876"/>
    <cellStyle name="Normal 17" xfId="877"/>
    <cellStyle name="Normal 18" xfId="878"/>
    <cellStyle name="Normal 19" xfId="879"/>
    <cellStyle name="Normal 2" xfId="880"/>
    <cellStyle name="Normal 2 2" xfId="881"/>
    <cellStyle name="Normal 2 2 2" xfId="882"/>
    <cellStyle name="Normal 2 2 2 2" xfId="883"/>
    <cellStyle name="Normal 2 2 3" xfId="884"/>
    <cellStyle name="Normal 2 2 3 2" xfId="885"/>
    <cellStyle name="Normal 2 2 4" xfId="886"/>
    <cellStyle name="Normal 2 3" xfId="887"/>
    <cellStyle name="Normal 20" xfId="888"/>
    <cellStyle name="Normal 21" xfId="889"/>
    <cellStyle name="Normal 22" xfId="890"/>
    <cellStyle name="Normal 23" xfId="891"/>
    <cellStyle name="Normal 24" xfId="892"/>
    <cellStyle name="Normal 25" xfId="893"/>
    <cellStyle name="Normal 26" xfId="894"/>
    <cellStyle name="Normal 3" xfId="895"/>
    <cellStyle name="Normal 3 2" xfId="896"/>
    <cellStyle name="Normal 3 2 2" xfId="897"/>
    <cellStyle name="Normal 3 3" xfId="898"/>
    <cellStyle name="Normal 3 3 2" xfId="899"/>
    <cellStyle name="Normal 3 3 3" xfId="900"/>
    <cellStyle name="Normal 3 3 4" xfId="901"/>
    <cellStyle name="Normal 3 3 5" xfId="902"/>
    <cellStyle name="Normal 3_OPCo Period I PJM  Formula Rate" xfId="903"/>
    <cellStyle name="Normal 35" xfId="904"/>
    <cellStyle name="Normal 4" xfId="905"/>
    <cellStyle name="Normal 4 10" xfId="906"/>
    <cellStyle name="Normal 4 10 2" xfId="907"/>
    <cellStyle name="Normal 4 10 3" xfId="908"/>
    <cellStyle name="Normal 4 11" xfId="909"/>
    <cellStyle name="Normal 4 11 2" xfId="910"/>
    <cellStyle name="Normal 4 12" xfId="911"/>
    <cellStyle name="Normal 4 12 2" xfId="912"/>
    <cellStyle name="Normal 4 13" xfId="913"/>
    <cellStyle name="Normal 4 13 2" xfId="914"/>
    <cellStyle name="Normal 4 14" xfId="915"/>
    <cellStyle name="Normal 4 15" xfId="916"/>
    <cellStyle name="Normal 4 2" xfId="917"/>
    <cellStyle name="Normal 4 2 2" xfId="918"/>
    <cellStyle name="Normal 4 3" xfId="919"/>
    <cellStyle name="Normal 4 3 2" xfId="920"/>
    <cellStyle name="Normal 4 3 2 2" xfId="921"/>
    <cellStyle name="Normal 4 3 2 3" xfId="922"/>
    <cellStyle name="Normal 4 3 3" xfId="923"/>
    <cellStyle name="Normal 4 3 3 2" xfId="924"/>
    <cellStyle name="Normal 4 3 3 2 2" xfId="925"/>
    <cellStyle name="Normal 4 3 3 2 3" xfId="926"/>
    <cellStyle name="Normal 4 3 3 2 4" xfId="927"/>
    <cellStyle name="Normal 4 3 3 2 5" xfId="928"/>
    <cellStyle name="Normal 4 3 3 3" xfId="929"/>
    <cellStyle name="Normal 4 3 4" xfId="930"/>
    <cellStyle name="Normal 4 3 5" xfId="931"/>
    <cellStyle name="Normal 4 3 5 2" xfId="932"/>
    <cellStyle name="Normal 4 3 5 3" xfId="933"/>
    <cellStyle name="Normal 4 3 5 4" xfId="934"/>
    <cellStyle name="Normal 4 3 5 5" xfId="935"/>
    <cellStyle name="Normal 4 3 6" xfId="936"/>
    <cellStyle name="Normal 4 4" xfId="937"/>
    <cellStyle name="Normal 4 4 2" xfId="938"/>
    <cellStyle name="Normal 4 4 3" xfId="939"/>
    <cellStyle name="Normal 4 4 4" xfId="940"/>
    <cellStyle name="Normal 4 4 4 2" xfId="941"/>
    <cellStyle name="Normal 4 4 4 3" xfId="942"/>
    <cellStyle name="Normal 4 4 4 4" xfId="943"/>
    <cellStyle name="Normal 4 4 4 5" xfId="944"/>
    <cellStyle name="Normal 4 4 5" xfId="945"/>
    <cellStyle name="Normal 4 5" xfId="946"/>
    <cellStyle name="Normal 4 5 2" xfId="947"/>
    <cellStyle name="Normal 4 5 2 2" xfId="948"/>
    <cellStyle name="Normal 4 5 2 2 2" xfId="949"/>
    <cellStyle name="Normal 4 5 2 2 3" xfId="950"/>
    <cellStyle name="Normal 4 5 2 2 4" xfId="951"/>
    <cellStyle name="Normal 4 5 2 2 5" xfId="952"/>
    <cellStyle name="Normal 4 5 3" xfId="953"/>
    <cellStyle name="Normal 4 6" xfId="954"/>
    <cellStyle name="Normal 4 6 2" xfId="955"/>
    <cellStyle name="Normal 4 6 3" xfId="956"/>
    <cellStyle name="Normal 4 6 4" xfId="957"/>
    <cellStyle name="Normal 4 7" xfId="958"/>
    <cellStyle name="Normal 4 7 2" xfId="959"/>
    <cellStyle name="Normal 4 7 3" xfId="960"/>
    <cellStyle name="Normal 4 7 4" xfId="961"/>
    <cellStyle name="Normal 4 8" xfId="962"/>
    <cellStyle name="Normal 4 8 2" xfId="963"/>
    <cellStyle name="Normal 4 8 3" xfId="964"/>
    <cellStyle name="Normal 4 8 4" xfId="965"/>
    <cellStyle name="Normal 4 9" xfId="966"/>
    <cellStyle name="Normal 4 9 2" xfId="967"/>
    <cellStyle name="Normal 4 9 3" xfId="968"/>
    <cellStyle name="Normal 4 9 4" xfId="969"/>
    <cellStyle name="Normal 4_PBOP Exhibit 1" xfId="970"/>
    <cellStyle name="Normal 5" xfId="971"/>
    <cellStyle name="Normal 5 2" xfId="972"/>
    <cellStyle name="Normal 5 2 2" xfId="973"/>
    <cellStyle name="Normal 5 2 2 2" xfId="974"/>
    <cellStyle name="Normal 5 2 3" xfId="975"/>
    <cellStyle name="Normal 5 2 4" xfId="976"/>
    <cellStyle name="Normal 5 2 5" xfId="977"/>
    <cellStyle name="Normal 5 2 6" xfId="978"/>
    <cellStyle name="Normal 5 3" xfId="979"/>
    <cellStyle name="Normal 5 4" xfId="980"/>
    <cellStyle name="Normal 6" xfId="981"/>
    <cellStyle name="Normal 6 2" xfId="982"/>
    <cellStyle name="Normal 6 2 2" xfId="983"/>
    <cellStyle name="Normal 6 2 3" xfId="984"/>
    <cellStyle name="Normal 6 3" xfId="985"/>
    <cellStyle name="Normal 7" xfId="986"/>
    <cellStyle name="Normal 7 2" xfId="987"/>
    <cellStyle name="Normal 7 3" xfId="988"/>
    <cellStyle name="Normal 8" xfId="989"/>
    <cellStyle name="Normal 8 2" xfId="990"/>
    <cellStyle name="Normal 8 2 2" xfId="991"/>
    <cellStyle name="Normal 9" xfId="992"/>
    <cellStyle name="Normal 9 2" xfId="993"/>
    <cellStyle name="Normal 9 2 2" xfId="994"/>
    <cellStyle name="Normal_FN1 Ratebase Draft SPP template (6-11-04) v2" xfId="995"/>
    <cellStyle name="Note" xfId="996" builtinId="10" customBuiltin="1"/>
    <cellStyle name="Note 2" xfId="997"/>
    <cellStyle name="Note 2 2" xfId="998"/>
    <cellStyle name="Note 2 2 2" xfId="999"/>
    <cellStyle name="Note 2 2 3" xfId="1000"/>
    <cellStyle name="Note 2 2 4" xfId="1001"/>
    <cellStyle name="Note 2 3" xfId="1002"/>
    <cellStyle name="Note 2 4" xfId="1003"/>
    <cellStyle name="Note 2 5" xfId="1004"/>
    <cellStyle name="Output" xfId="1005" builtinId="21" customBuiltin="1"/>
    <cellStyle name="Output 2" xfId="1006"/>
    <cellStyle name="Output 2 2" xfId="1007"/>
    <cellStyle name="Output 2 3" xfId="1008"/>
    <cellStyle name="Output 2 4" xfId="1009"/>
    <cellStyle name="Output 2 5" xfId="1010"/>
    <cellStyle name="Percent" xfId="1011" builtinId="5"/>
    <cellStyle name="Percent 10" xfId="1012"/>
    <cellStyle name="Percent 10 2" xfId="1013"/>
    <cellStyle name="Percent 10 3" xfId="1014"/>
    <cellStyle name="Percent 10 4" xfId="1015"/>
    <cellStyle name="Percent 11" xfId="1016"/>
    <cellStyle name="Percent 11 2" xfId="1017"/>
    <cellStyle name="Percent 11 3" xfId="1018"/>
    <cellStyle name="Percent 11 4" xfId="1019"/>
    <cellStyle name="Percent 12" xfId="1020"/>
    <cellStyle name="Percent 12 2" xfId="1021"/>
    <cellStyle name="Percent 12 3" xfId="1022"/>
    <cellStyle name="Percent 13" xfId="1023"/>
    <cellStyle name="Percent 13 2" xfId="1024"/>
    <cellStyle name="Percent 14" xfId="1025"/>
    <cellStyle name="Percent 14 2" xfId="1026"/>
    <cellStyle name="Percent 15" xfId="1027"/>
    <cellStyle name="Percent 15 2" xfId="1028"/>
    <cellStyle name="Percent 16" xfId="1029"/>
    <cellStyle name="Percent 17" xfId="1030"/>
    <cellStyle name="Percent 2" xfId="1031"/>
    <cellStyle name="Percent 2 2" xfId="1032"/>
    <cellStyle name="Percent 2 2 2" xfId="1033"/>
    <cellStyle name="Percent 2 3" xfId="1034"/>
    <cellStyle name="Percent 3" xfId="1035"/>
    <cellStyle name="Percent 3 10" xfId="1036"/>
    <cellStyle name="Percent 3 10 2" xfId="1037"/>
    <cellStyle name="Percent 3 10 3" xfId="1038"/>
    <cellStyle name="Percent 3 11" xfId="1039"/>
    <cellStyle name="Percent 3 11 2" xfId="1040"/>
    <cellStyle name="Percent 3 12" xfId="1041"/>
    <cellStyle name="Percent 3 12 2" xfId="1042"/>
    <cellStyle name="Percent 3 13" xfId="1043"/>
    <cellStyle name="Percent 3 13 2" xfId="1044"/>
    <cellStyle name="Percent 3 14" xfId="1045"/>
    <cellStyle name="Percent 3 15" xfId="1046"/>
    <cellStyle name="Percent 3 2" xfId="1047"/>
    <cellStyle name="Percent 3 2 2" xfId="1048"/>
    <cellStyle name="Percent 3 3" xfId="1049"/>
    <cellStyle name="Percent 3 3 2" xfId="1050"/>
    <cellStyle name="Percent 3 3 2 2" xfId="1051"/>
    <cellStyle name="Percent 3 3 2 3" xfId="1052"/>
    <cellStyle name="Percent 3 3 3" xfId="1053"/>
    <cellStyle name="Percent 3 3 3 2" xfId="1054"/>
    <cellStyle name="Percent 3 3 3 2 2" xfId="1055"/>
    <cellStyle name="Percent 3 3 3 2 3" xfId="1056"/>
    <cellStyle name="Percent 3 3 3 2 4" xfId="1057"/>
    <cellStyle name="Percent 3 3 3 2 5" xfId="1058"/>
    <cellStyle name="Percent 3 3 3 3" xfId="1059"/>
    <cellStyle name="Percent 3 3 4" xfId="1060"/>
    <cellStyle name="Percent 3 3 5" xfId="1061"/>
    <cellStyle name="Percent 3 3 5 2" xfId="1062"/>
    <cellStyle name="Percent 3 3 5 3" xfId="1063"/>
    <cellStyle name="Percent 3 3 5 4" xfId="1064"/>
    <cellStyle name="Percent 3 3 5 5" xfId="1065"/>
    <cellStyle name="Percent 3 3 6" xfId="1066"/>
    <cellStyle name="Percent 3 4" xfId="1067"/>
    <cellStyle name="Percent 3 4 2" xfId="1068"/>
    <cellStyle name="Percent 3 4 3" xfId="1069"/>
    <cellStyle name="Percent 3 4 4" xfId="1070"/>
    <cellStyle name="Percent 3 4 4 2" xfId="1071"/>
    <cellStyle name="Percent 3 4 4 3" xfId="1072"/>
    <cellStyle name="Percent 3 4 4 4" xfId="1073"/>
    <cellStyle name="Percent 3 4 4 5" xfId="1074"/>
    <cellStyle name="Percent 3 4 5" xfId="1075"/>
    <cellStyle name="Percent 3 5" xfId="1076"/>
    <cellStyle name="Percent 3 5 2" xfId="1077"/>
    <cellStyle name="Percent 3 6" xfId="1078"/>
    <cellStyle name="Percent 3 6 2" xfId="1079"/>
    <cellStyle name="Percent 3 6 3" xfId="1080"/>
    <cellStyle name="Percent 3 6 4" xfId="1081"/>
    <cellStyle name="Percent 3 7" xfId="1082"/>
    <cellStyle name="Percent 3 7 2" xfId="1083"/>
    <cellStyle name="Percent 3 7 3" xfId="1084"/>
    <cellStyle name="Percent 3 7 4" xfId="1085"/>
    <cellStyle name="Percent 3 8" xfId="1086"/>
    <cellStyle name="Percent 3 8 2" xfId="1087"/>
    <cellStyle name="Percent 3 8 3" xfId="1088"/>
    <cellStyle name="Percent 3 8 4" xfId="1089"/>
    <cellStyle name="Percent 3 9" xfId="1090"/>
    <cellStyle name="Percent 3 9 2" xfId="1091"/>
    <cellStyle name="Percent 3 9 3" xfId="1092"/>
    <cellStyle name="Percent 3 9 4" xfId="1093"/>
    <cellStyle name="Percent 4" xfId="1094"/>
    <cellStyle name="Percent 4 2" xfId="1095"/>
    <cellStyle name="Percent 4 2 2" xfId="1096"/>
    <cellStyle name="Percent 4 2 3" xfId="1097"/>
    <cellStyle name="Percent 4 3" xfId="1098"/>
    <cellStyle name="Percent 4 3 2" xfId="1099"/>
    <cellStyle name="Percent 4 3 2 2" xfId="1100"/>
    <cellStyle name="Percent 4 3 2 3" xfId="1101"/>
    <cellStyle name="Percent 4 3 2 4" xfId="1102"/>
    <cellStyle name="Percent 4 3 2 5" xfId="1103"/>
    <cellStyle name="Percent 4 3 3" xfId="1104"/>
    <cellStyle name="Percent 4 4" xfId="1105"/>
    <cellStyle name="Percent 4 5" xfId="1106"/>
    <cellStyle name="Percent 4 5 2" xfId="1107"/>
    <cellStyle name="Percent 4 5 3" xfId="1108"/>
    <cellStyle name="Percent 4 5 4" xfId="1109"/>
    <cellStyle name="Percent 4 5 5" xfId="1110"/>
    <cellStyle name="Percent 4 6" xfId="1111"/>
    <cellStyle name="Percent 4 6 2" xfId="1112"/>
    <cellStyle name="Percent 4 6 3" xfId="1113"/>
    <cellStyle name="Percent 5" xfId="1114"/>
    <cellStyle name="Percent 5 2" xfId="1115"/>
    <cellStyle name="Percent 5 3" xfId="1116"/>
    <cellStyle name="Percent 5 4" xfId="1117"/>
    <cellStyle name="Percent 5 4 2" xfId="1118"/>
    <cellStyle name="Percent 5 4 3" xfId="1119"/>
    <cellStyle name="Percent 5 4 4" xfId="1120"/>
    <cellStyle name="Percent 5 4 5" xfId="1121"/>
    <cellStyle name="Percent 5 5" xfId="1122"/>
    <cellStyle name="Percent 6" xfId="1123"/>
    <cellStyle name="Percent 6 2" xfId="1124"/>
    <cellStyle name="Percent 6 3" xfId="1125"/>
    <cellStyle name="Percent 6 4" xfId="1126"/>
    <cellStyle name="Percent 6 4 2" xfId="1127"/>
    <cellStyle name="Percent 6 4 3" xfId="1128"/>
    <cellStyle name="Percent 7" xfId="1129"/>
    <cellStyle name="Percent 7 2" xfId="1130"/>
    <cellStyle name="Percent 7 2 2" xfId="1131"/>
    <cellStyle name="Percent 7 2 2 2" xfId="1132"/>
    <cellStyle name="Percent 7 2 2 2 2" xfId="1133"/>
    <cellStyle name="Percent 7 2 2 3" xfId="1134"/>
    <cellStyle name="Percent 7 2 2 3 2" xfId="1135"/>
    <cellStyle name="Percent 7 2 2 4" xfId="1136"/>
    <cellStyle name="Percent 7 2 2 5" xfId="1137"/>
    <cellStyle name="Percent 7 2 2 6" xfId="1138"/>
    <cellStyle name="Percent 7 2 3" xfId="1139"/>
    <cellStyle name="Percent 7 2 3 2" xfId="1140"/>
    <cellStyle name="Percent 7 2 4" xfId="1141"/>
    <cellStyle name="Percent 7 2 4 2" xfId="1142"/>
    <cellStyle name="Percent 7 2 4 3" xfId="1143"/>
    <cellStyle name="Percent 7 2 5" xfId="1144"/>
    <cellStyle name="Percent 7 2 5 2" xfId="1145"/>
    <cellStyle name="Percent 7 2 6" xfId="1146"/>
    <cellStyle name="Percent 7 3" xfId="1147"/>
    <cellStyle name="Percent 7 4" xfId="1148"/>
    <cellStyle name="Percent 7 5" xfId="1149"/>
    <cellStyle name="Percent 7 6" xfId="1150"/>
    <cellStyle name="Percent 8" xfId="1151"/>
    <cellStyle name="Percent 8 2" xfId="1152"/>
    <cellStyle name="Percent 8 3" xfId="1153"/>
    <cellStyle name="Percent 8 4" xfId="1154"/>
    <cellStyle name="Percent 9" xfId="1155"/>
    <cellStyle name="Percent 9 2" xfId="1156"/>
    <cellStyle name="Percent 9 3" xfId="1157"/>
    <cellStyle name="Percent 9 4" xfId="1158"/>
    <cellStyle name="PSChar" xfId="1159"/>
    <cellStyle name="PSChar 2" xfId="1160"/>
    <cellStyle name="PSChar 2 2" xfId="1161"/>
    <cellStyle name="PSChar 3" xfId="1162"/>
    <cellStyle name="PSChar 4" xfId="1163"/>
    <cellStyle name="PSChar 4 2" xfId="1164"/>
    <cellStyle name="PSChar 5" xfId="1165"/>
    <cellStyle name="PSChar 5 2" xfId="1166"/>
    <cellStyle name="PSDate" xfId="1167"/>
    <cellStyle name="PSDate 2" xfId="1168"/>
    <cellStyle name="PSDate 3" xfId="1169"/>
    <cellStyle name="PSDate 4" xfId="1170"/>
    <cellStyle name="PSDate 4 2" xfId="1171"/>
    <cellStyle name="PSDate 5" xfId="1172"/>
    <cellStyle name="PSDate 5 2" xfId="1173"/>
    <cellStyle name="PSDec" xfId="1174"/>
    <cellStyle name="PSDec 2" xfId="1175"/>
    <cellStyle name="PSDec 3" xfId="1176"/>
    <cellStyle name="PSDec 4" xfId="1177"/>
    <cellStyle name="PSDec 4 2" xfId="1178"/>
    <cellStyle name="PSDec 5" xfId="1179"/>
    <cellStyle name="PSDec 5 2" xfId="1180"/>
    <cellStyle name="PSdesc" xfId="1181"/>
    <cellStyle name="PSdesc 2" xfId="1182"/>
    <cellStyle name="PSHeading" xfId="1183"/>
    <cellStyle name="PSHeading 2" xfId="1184"/>
    <cellStyle name="PSHeading 3" xfId="1185"/>
    <cellStyle name="PSHeading 4" xfId="1186"/>
    <cellStyle name="PSHeading 5" xfId="1187"/>
    <cellStyle name="PSHeading 5 2" xfId="1188"/>
    <cellStyle name="PSHeading 6" xfId="1189"/>
    <cellStyle name="PSHeading 6 2" xfId="1190"/>
    <cellStyle name="PSInt" xfId="1191"/>
    <cellStyle name="PSInt 2" xfId="1192"/>
    <cellStyle name="PSInt 3" xfId="1193"/>
    <cellStyle name="PSInt 4" xfId="1194"/>
    <cellStyle name="PSInt 4 2" xfId="1195"/>
    <cellStyle name="PSInt 5" xfId="1196"/>
    <cellStyle name="PSInt 5 2" xfId="1197"/>
    <cellStyle name="PSSpacer" xfId="1198"/>
    <cellStyle name="PSSpacer 2" xfId="1199"/>
    <cellStyle name="PSSpacer 3" xfId="1200"/>
    <cellStyle name="PSSpacer 3 2" xfId="1201"/>
    <cellStyle name="PStest" xfId="1202"/>
    <cellStyle name="PStest 2" xfId="1203"/>
    <cellStyle name="R00A" xfId="1204"/>
    <cellStyle name="R00B" xfId="1205"/>
    <cellStyle name="R00L" xfId="1206"/>
    <cellStyle name="R01A" xfId="1207"/>
    <cellStyle name="R01B" xfId="1208"/>
    <cellStyle name="R01H" xfId="1209"/>
    <cellStyle name="R01L" xfId="1210"/>
    <cellStyle name="R02A" xfId="1211"/>
    <cellStyle name="R02B" xfId="1212"/>
    <cellStyle name="R02B 2" xfId="1213"/>
    <cellStyle name="R02H" xfId="1214"/>
    <cellStyle name="R02L" xfId="1215"/>
    <cellStyle name="R03A" xfId="1216"/>
    <cellStyle name="R03B" xfId="1217"/>
    <cellStyle name="R03B 2" xfId="1218"/>
    <cellStyle name="R03H" xfId="1219"/>
    <cellStyle name="R03L" xfId="1220"/>
    <cellStyle name="R04A" xfId="1221"/>
    <cellStyle name="R04B" xfId="1222"/>
    <cellStyle name="R04B 2" xfId="1223"/>
    <cellStyle name="R04H" xfId="1224"/>
    <cellStyle name="R04L" xfId="1225"/>
    <cellStyle name="R05A" xfId="1226"/>
    <cellStyle name="R05B" xfId="1227"/>
    <cellStyle name="R05B 2" xfId="1228"/>
    <cellStyle name="R05H" xfId="1229"/>
    <cellStyle name="R05L" xfId="1230"/>
    <cellStyle name="R05L 2" xfId="1231"/>
    <cellStyle name="R06A" xfId="1232"/>
    <cellStyle name="R06B" xfId="1233"/>
    <cellStyle name="R06B 2" xfId="1234"/>
    <cellStyle name="R06H" xfId="1235"/>
    <cellStyle name="R06L" xfId="1236"/>
    <cellStyle name="R07A" xfId="1237"/>
    <cellStyle name="R07B" xfId="1238"/>
    <cellStyle name="R07B 2" xfId="1239"/>
    <cellStyle name="R07H" xfId="1240"/>
    <cellStyle name="R07L" xfId="1241"/>
    <cellStyle name="Title" xfId="1242" builtinId="15" customBuiltin="1"/>
    <cellStyle name="Title 2" xfId="1243"/>
    <cellStyle name="Title 2 2" xfId="1244"/>
    <cellStyle name="Title 2 3" xfId="1245"/>
    <cellStyle name="Title 2 4" xfId="1246"/>
    <cellStyle name="Total" xfId="1247" builtinId="25" customBuiltin="1"/>
    <cellStyle name="Total 2" xfId="1248"/>
    <cellStyle name="Total 2 2" xfId="1249"/>
    <cellStyle name="Total 2 3" xfId="1250"/>
    <cellStyle name="Total 2 4" xfId="1251"/>
    <cellStyle name="Total 2 5" xfId="1252"/>
    <cellStyle name="Total 3" xfId="1253"/>
    <cellStyle name="Total 3 2" xfId="1254"/>
    <cellStyle name="Warning Text" xfId="1255" builtinId="11" customBuiltin="1"/>
    <cellStyle name="Warning Text 2" xfId="1256"/>
    <cellStyle name="Warning Text 2 2" xfId="1257"/>
    <cellStyle name="Warning Text 2 3" xfId="1258"/>
    <cellStyle name="Warning Text 2 4" xfId="1259"/>
    <cellStyle name="Warning Text 2 5" xfId="1260"/>
  </cellStyles>
  <dxfs count="160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9525</xdr:rowOff>
    </xdr:to>
    <xdr:sp macro="" textlink="">
      <xdr:nvSpPr>
        <xdr:cNvPr id="1511" name="Text Box 1"/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2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/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/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/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/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45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/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/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55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9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/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889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dbw/SWPP%20Form%20Rate/Lila%20added/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W182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A17" sqref="A17"/>
    </sheetView>
  </sheetViews>
  <sheetFormatPr defaultColWidth="8.7109375" defaultRowHeight="12.75" customHeight="1"/>
  <cols>
    <col min="1" max="1" width="7.42578125" style="183" customWidth="1"/>
    <col min="2" max="2" width="7" style="183" bestFit="1" customWidth="1"/>
    <col min="3" max="3" width="45.7109375" style="183" customWidth="1"/>
    <col min="4" max="4" width="9.28515625" style="183" customWidth="1"/>
    <col min="5" max="7" width="15.42578125" style="183" bestFit="1" customWidth="1"/>
    <col min="8" max="8" width="3.28515625" style="183" customWidth="1"/>
    <col min="9" max="9" width="16.7109375" style="183" customWidth="1"/>
    <col min="10" max="10" width="13" style="183" customWidth="1"/>
    <col min="11" max="11" width="13.5703125" style="183" customWidth="1"/>
    <col min="12" max="12" width="17" style="183" customWidth="1"/>
    <col min="13" max="13" width="2.42578125" style="183" customWidth="1"/>
    <col min="14" max="14" width="6.28515625" style="183" customWidth="1"/>
    <col min="15" max="15" width="8.28515625" style="183" customWidth="1"/>
    <col min="16" max="16" width="10.7109375" style="183" customWidth="1"/>
    <col min="17" max="17" width="11.140625" style="183" bestFit="1" customWidth="1"/>
    <col min="18" max="18" width="18.5703125" style="183" customWidth="1"/>
    <col min="19" max="19" width="2.42578125" style="183" customWidth="1"/>
    <col min="20" max="20" width="19.140625" style="183" bestFit="1" customWidth="1"/>
    <col min="21" max="21" width="8.7109375" style="183"/>
    <col min="22" max="22" width="16.7109375" style="183" customWidth="1"/>
    <col min="23" max="16384" width="8.7109375" style="183"/>
  </cols>
  <sheetData>
    <row r="1" spans="1:23" ht="15">
      <c r="H1" s="184" t="s">
        <v>166</v>
      </c>
      <c r="U1" s="183">
        <v>2022</v>
      </c>
    </row>
    <row r="2" spans="1:23" ht="15">
      <c r="H2" s="185" t="s">
        <v>167</v>
      </c>
    </row>
    <row r="3" spans="1:23" ht="15">
      <c r="H3" s="186" t="str">
        <f>"For Calendar Year "&amp;U1-1&amp;" and Projected Year "&amp;U1</f>
        <v>For Calendar Year 2021 and Projected Year 2022</v>
      </c>
    </row>
    <row r="4" spans="1:23" ht="15">
      <c r="H4" s="187"/>
    </row>
    <row r="5" spans="1:23" ht="15.75">
      <c r="H5" s="188" t="s">
        <v>168</v>
      </c>
    </row>
    <row r="7" spans="1:23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3">
      <c r="D8" s="191"/>
    </row>
    <row r="9" spans="1:23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3" ht="16.5" customHeight="1">
      <c r="A13" s="195"/>
      <c r="B13" s="195"/>
      <c r="C13" s="195"/>
      <c r="D13" s="195"/>
      <c r="E13" s="668" t="str">
        <f>"Projected ARR For "&amp;U1&amp;" From WS-F"</f>
        <v>Projected ARR For 2022 From WS-F</v>
      </c>
      <c r="F13" s="668"/>
      <c r="G13" s="668"/>
      <c r="H13" s="195"/>
      <c r="I13" s="196" t="str">
        <f>"True-Up ARR CY"&amp;U1-2&amp;" From Worksheet G  (includes adjustment for SPP Collections)"</f>
        <v>True-Up ARR CY2020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3" ht="18" customHeight="1">
      <c r="I14" s="197"/>
      <c r="T14" s="669" t="str">
        <f>"Total ADJUSTED Revenue Requirement Effective
1/1/"&amp;U1&amp;""</f>
        <v>Total ADJUSTED Revenue Requirement Effective
1/1/2022</v>
      </c>
    </row>
    <row r="15" spans="1:23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69"/>
    </row>
    <row r="16" spans="1:23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207" t="s">
        <v>264</v>
      </c>
      <c r="K16" s="207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69"/>
      <c r="V16" s="211" t="s">
        <v>220</v>
      </c>
    </row>
    <row r="17" spans="1:2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3">
      <c r="A18" s="214" t="s">
        <v>190</v>
      </c>
      <c r="B18" s="192" t="s">
        <v>191</v>
      </c>
      <c r="C18" s="215" t="str">
        <f t="shared" ref="C18:F37" ca="1" si="0">INDIRECT("'"&amp; $A18 &amp; "'!" &amp;C$103)</f>
        <v>Arsenal Hill Auto xfmr &amp; AH to Water Works line</v>
      </c>
      <c r="D18" s="216">
        <f t="shared" ca="1" si="0"/>
        <v>2009</v>
      </c>
      <c r="E18" s="665">
        <f ca="1">INDIRECT("'"&amp; $A18 &amp; "'!" &amp;E$103)</f>
        <v>1807717.2661762077</v>
      </c>
      <c r="F18" s="218">
        <f t="shared" ca="1" si="0"/>
        <v>0</v>
      </c>
      <c r="G18" s="218">
        <f t="shared" ref="G18:G23" ca="1" si="1">+E18+F18</f>
        <v>1807717.2661762077</v>
      </c>
      <c r="H18" s="219"/>
      <c r="I18" s="220">
        <f ca="1">INDIRECT("'"&amp; $A18 &amp; "'!" &amp;I$103)</f>
        <v>67560.239250978688</v>
      </c>
      <c r="J18" s="221">
        <v>1368439.6921812859</v>
      </c>
      <c r="K18" s="221">
        <v>1484877.0690016339</v>
      </c>
      <c r="L18" s="217">
        <f t="shared" ref="L18:L42" si="2">+J18-K18</f>
        <v>-116437.37682034797</v>
      </c>
      <c r="M18" s="217"/>
      <c r="N18" s="218">
        <v>0</v>
      </c>
      <c r="O18" s="218">
        <v>0</v>
      </c>
      <c r="P18" s="218">
        <f t="shared" ref="P18:P23" si="3">+N18-O18</f>
        <v>0</v>
      </c>
      <c r="Q18" s="217">
        <f t="shared" ref="Q18:Q49" ca="1" si="4">+V18/$V$96 * $Q$96</f>
        <v>-3375.6544632937412</v>
      </c>
      <c r="R18" s="222">
        <f ca="1">I18+L18+P18+Q18</f>
        <v>-52252.792032663026</v>
      </c>
      <c r="S18" s="222"/>
      <c r="T18" s="223">
        <f t="shared" ref="T18:T42" ca="1" si="5">+G18+R18</f>
        <v>1755464.4741435447</v>
      </c>
      <c r="V18" s="224">
        <f ca="1">+I18+L18+P18</f>
        <v>-48877.137569369283</v>
      </c>
      <c r="W18" s="183" t="str">
        <f>A18</f>
        <v>S.001</v>
      </c>
    </row>
    <row r="19" spans="1:2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665">
        <f t="shared" ca="1" si="0"/>
        <v>826284.70992984762</v>
      </c>
      <c r="F19" s="218">
        <f t="shared" ca="1" si="0"/>
        <v>0</v>
      </c>
      <c r="G19" s="218">
        <f t="shared" ca="1" si="1"/>
        <v>826284.70992984762</v>
      </c>
      <c r="H19" s="219"/>
      <c r="I19" s="220">
        <f t="shared" ref="I19:I82" ca="1" si="6">INDIRECT("'"&amp; $A19 &amp; "'!" &amp;I$103)</f>
        <v>40602.768254629686</v>
      </c>
      <c r="J19" s="221">
        <v>644858.18752635922</v>
      </c>
      <c r="K19" s="221">
        <v>699727.6832050524</v>
      </c>
      <c r="L19" s="217">
        <f t="shared" si="2"/>
        <v>-54869.495678693173</v>
      </c>
      <c r="M19" s="217"/>
      <c r="N19" s="218">
        <v>0</v>
      </c>
      <c r="O19" s="218">
        <v>0</v>
      </c>
      <c r="P19" s="218">
        <f t="shared" si="3"/>
        <v>0</v>
      </c>
      <c r="Q19" s="217">
        <f t="shared" ca="1" si="4"/>
        <v>-985.31838197939271</v>
      </c>
      <c r="R19" s="222">
        <f t="shared" ref="R19:R42" ca="1" si="7">I19+L19+P19+Q19</f>
        <v>-15252.045806042879</v>
      </c>
      <c r="S19" s="222"/>
      <c r="T19" s="225">
        <f t="shared" ca="1" si="5"/>
        <v>811032.66412380477</v>
      </c>
      <c r="V19" s="224">
        <f t="shared" ref="V19:V37" ca="1" si="8">+I19+L19+P19</f>
        <v>-14266.727424063487</v>
      </c>
      <c r="W19" s="183" t="str">
        <f t="shared" ref="W19:W37" si="9">A19</f>
        <v>S.002</v>
      </c>
    </row>
    <row r="20" spans="1:23" ht="25.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665">
        <f t="shared" ca="1" si="0"/>
        <v>1402762.0463897134</v>
      </c>
      <c r="F20" s="218">
        <f t="shared" ca="1" si="0"/>
        <v>0</v>
      </c>
      <c r="G20" s="218">
        <f t="shared" ca="1" si="1"/>
        <v>1402762.0463897134</v>
      </c>
      <c r="H20" s="219"/>
      <c r="I20" s="220">
        <f t="shared" ca="1" si="6"/>
        <v>37803.229294261662</v>
      </c>
      <c r="J20" s="221">
        <v>1038042.6708129914</v>
      </c>
      <c r="K20" s="221">
        <v>1126367.3272137363</v>
      </c>
      <c r="L20" s="217">
        <f t="shared" si="2"/>
        <v>-88324.656400744803</v>
      </c>
      <c r="M20" s="217"/>
      <c r="N20" s="218">
        <v>0</v>
      </c>
      <c r="O20" s="218">
        <v>0</v>
      </c>
      <c r="P20" s="218">
        <f t="shared" si="3"/>
        <v>0</v>
      </c>
      <c r="Q20" s="217">
        <f t="shared" ca="1" si="4"/>
        <v>-3489.2158048724687</v>
      </c>
      <c r="R20" s="222">
        <f t="shared" ca="1" si="7"/>
        <v>-54010.642911355608</v>
      </c>
      <c r="S20" s="222"/>
      <c r="T20" s="225">
        <f t="shared" ca="1" si="5"/>
        <v>1348751.4034783577</v>
      </c>
      <c r="V20" s="224">
        <f t="shared" ca="1" si="8"/>
        <v>-50521.427106483141</v>
      </c>
      <c r="W20" s="183" t="str">
        <f t="shared" si="9"/>
        <v>S.003</v>
      </c>
    </row>
    <row r="21" spans="1:2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665">
        <f t="shared" ca="1" si="0"/>
        <v>1177134.9411293902</v>
      </c>
      <c r="F21" s="218">
        <f t="shared" ca="1" si="0"/>
        <v>0</v>
      </c>
      <c r="G21" s="218">
        <f t="shared" ca="1" si="1"/>
        <v>1177134.9411293902</v>
      </c>
      <c r="H21" s="219"/>
      <c r="I21" s="220">
        <f t="shared" ca="1" si="6"/>
        <v>34690.601784731727</v>
      </c>
      <c r="J21" s="221">
        <v>876467.92836966342</v>
      </c>
      <c r="K21" s="221">
        <v>951044.56264125148</v>
      </c>
      <c r="L21" s="217">
        <f t="shared" si="2"/>
        <v>-74576.63427158806</v>
      </c>
      <c r="M21" s="217"/>
      <c r="N21" s="218">
        <v>0</v>
      </c>
      <c r="O21" s="218">
        <v>0</v>
      </c>
      <c r="P21" s="218">
        <f t="shared" si="3"/>
        <v>0</v>
      </c>
      <c r="Q21" s="217">
        <f t="shared" ca="1" si="4"/>
        <v>-2754.6920765612495</v>
      </c>
      <c r="R21" s="222">
        <f t="shared" ca="1" si="7"/>
        <v>-42640.724563417585</v>
      </c>
      <c r="S21" s="222"/>
      <c r="T21" s="225">
        <f t="shared" ca="1" si="5"/>
        <v>1134494.2165659727</v>
      </c>
      <c r="V21" s="224">
        <f t="shared" ca="1" si="8"/>
        <v>-39886.032486856333</v>
      </c>
      <c r="W21" s="183" t="str">
        <f t="shared" si="9"/>
        <v>S.004</v>
      </c>
    </row>
    <row r="22" spans="1:23" ht="25.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665">
        <f t="shared" ca="1" si="0"/>
        <v>305065.68570908706</v>
      </c>
      <c r="F22" s="218">
        <f t="shared" ca="1" si="0"/>
        <v>0</v>
      </c>
      <c r="G22" s="218">
        <f t="shared" ca="1" si="1"/>
        <v>305065.68570908706</v>
      </c>
      <c r="H22" s="219"/>
      <c r="I22" s="220">
        <f t="shared" ca="1" si="6"/>
        <v>11366.943264105939</v>
      </c>
      <c r="J22" s="221">
        <v>230873.40493133722</v>
      </c>
      <c r="K22" s="221">
        <v>250517.8903999929</v>
      </c>
      <c r="L22" s="217">
        <f t="shared" si="2"/>
        <v>-19644.485468655679</v>
      </c>
      <c r="M22" s="217"/>
      <c r="N22" s="218">
        <v>0</v>
      </c>
      <c r="O22" s="218">
        <v>0</v>
      </c>
      <c r="P22" s="218">
        <f t="shared" si="3"/>
        <v>0</v>
      </c>
      <c r="Q22" s="217">
        <f t="shared" ca="1" si="4"/>
        <v>-571.68082415287836</v>
      </c>
      <c r="R22" s="222">
        <f t="shared" ca="1" si="7"/>
        <v>-8849.2230287026177</v>
      </c>
      <c r="S22" s="222"/>
      <c r="T22" s="225">
        <f t="shared" ca="1" si="5"/>
        <v>296216.46268038446</v>
      </c>
      <c r="V22" s="224">
        <f t="shared" ca="1" si="8"/>
        <v>-8277.5422045497398</v>
      </c>
      <c r="W22" s="183" t="str">
        <f t="shared" si="9"/>
        <v>S.005</v>
      </c>
    </row>
    <row r="23" spans="1:2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665">
        <f t="shared" ca="1" si="0"/>
        <v>3897015.3455155501</v>
      </c>
      <c r="F23" s="218">
        <f t="shared" ca="1" si="0"/>
        <v>0</v>
      </c>
      <c r="G23" s="218">
        <f t="shared" ca="1" si="1"/>
        <v>3897015.3455155501</v>
      </c>
      <c r="H23" s="219"/>
      <c r="I23" s="220">
        <f t="shared" ca="1" si="6"/>
        <v>176791.9819471105</v>
      </c>
      <c r="J23" s="221">
        <v>2990644.6929131523</v>
      </c>
      <c r="K23" s="221">
        <v>3245111.7512965859</v>
      </c>
      <c r="L23" s="217">
        <f t="shared" si="2"/>
        <v>-254467.05838343361</v>
      </c>
      <c r="M23" s="217"/>
      <c r="N23" s="218">
        <v>0</v>
      </c>
      <c r="O23" s="218">
        <v>0</v>
      </c>
      <c r="P23" s="218">
        <f t="shared" si="3"/>
        <v>0</v>
      </c>
      <c r="Q23" s="217">
        <f t="shared" ca="1" si="4"/>
        <v>-5364.557572276427</v>
      </c>
      <c r="R23" s="222">
        <f t="shared" ca="1" si="7"/>
        <v>-83039.634008599547</v>
      </c>
      <c r="S23" s="222"/>
      <c r="T23" s="225">
        <f t="shared" ca="1" si="5"/>
        <v>3813975.7115069507</v>
      </c>
      <c r="U23" s="227"/>
      <c r="V23" s="224">
        <f t="shared" ca="1" si="8"/>
        <v>-77675.076436323114</v>
      </c>
      <c r="W23" s="227" t="str">
        <f t="shared" si="9"/>
        <v>S.006</v>
      </c>
    </row>
    <row r="24" spans="1:2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665">
        <f t="shared" ca="1" si="0"/>
        <v>7824.8681888866868</v>
      </c>
      <c r="F24" s="218">
        <f t="shared" ca="1" si="0"/>
        <v>0</v>
      </c>
      <c r="G24" s="218">
        <f t="shared" ref="G24:G36" ca="1" si="10">+E24+F24</f>
        <v>7824.8681888866868</v>
      </c>
      <c r="H24" s="219"/>
      <c r="I24" s="220">
        <f t="shared" ca="1" si="6"/>
        <v>307.38138136342786</v>
      </c>
      <c r="J24" s="221">
        <v>5960.8668353528847</v>
      </c>
      <c r="K24" s="221">
        <v>6468.0632444087778</v>
      </c>
      <c r="L24" s="217">
        <f t="shared" si="2"/>
        <v>-507.19640905589313</v>
      </c>
      <c r="M24" s="217"/>
      <c r="N24" s="218">
        <v>0</v>
      </c>
      <c r="O24" s="218">
        <v>0</v>
      </c>
      <c r="P24" s="218">
        <f t="shared" ref="P24:P36" si="11">+N24-O24</f>
        <v>0</v>
      </c>
      <c r="Q24" s="217">
        <f t="shared" ca="1" si="4"/>
        <v>-13.800040747188476</v>
      </c>
      <c r="R24" s="222">
        <f t="shared" ca="1" si="7"/>
        <v>-213.61506843965373</v>
      </c>
      <c r="S24" s="228" t="s">
        <v>266</v>
      </c>
      <c r="T24" s="225">
        <f t="shared" ca="1" si="5"/>
        <v>7611.2531204470333</v>
      </c>
      <c r="V24" s="224">
        <f t="shared" ca="1" si="8"/>
        <v>-199.81502769246526</v>
      </c>
      <c r="W24" s="183" t="str">
        <f t="shared" si="9"/>
        <v>S.007</v>
      </c>
    </row>
    <row r="25" spans="1:23" ht="25.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665">
        <f t="shared" ca="1" si="0"/>
        <v>952618.78253978002</v>
      </c>
      <c r="F25" s="218">
        <f t="shared" ca="1" si="0"/>
        <v>0</v>
      </c>
      <c r="G25" s="218">
        <f t="shared" ca="1" si="10"/>
        <v>952618.78253978002</v>
      </c>
      <c r="H25" s="219"/>
      <c r="I25" s="220">
        <f t="shared" ca="1" si="6"/>
        <v>43016.883067985764</v>
      </c>
      <c r="J25" s="221">
        <v>736865.0144492744</v>
      </c>
      <c r="K25" s="221">
        <v>799563.15879818529</v>
      </c>
      <c r="L25" s="217">
        <f t="shared" si="2"/>
        <v>-62698.144348910893</v>
      </c>
      <c r="M25" s="217"/>
      <c r="N25" s="218">
        <v>0</v>
      </c>
      <c r="O25" s="218">
        <v>0</v>
      </c>
      <c r="P25" s="218">
        <f t="shared" si="11"/>
        <v>0</v>
      </c>
      <c r="Q25" s="217">
        <f t="shared" ca="1" si="4"/>
        <v>-1359.2681730167556</v>
      </c>
      <c r="R25" s="222">
        <f t="shared" ca="1" si="7"/>
        <v>-21040.529453941886</v>
      </c>
      <c r="S25" s="222"/>
      <c r="T25" s="225">
        <f t="shared" ca="1" si="5"/>
        <v>931578.25308583817</v>
      </c>
      <c r="V25" s="224">
        <f t="shared" ca="1" si="8"/>
        <v>-19681.26128092513</v>
      </c>
      <c r="W25" s="183" t="str">
        <f t="shared" si="9"/>
        <v>S.008</v>
      </c>
    </row>
    <row r="26" spans="1:23" ht="25.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665">
        <f t="shared" ca="1" si="0"/>
        <v>282342.32366047957</v>
      </c>
      <c r="F26" s="218">
        <f t="shared" ca="1" si="0"/>
        <v>0</v>
      </c>
      <c r="G26" s="218">
        <f t="shared" ca="1" si="10"/>
        <v>282342.32366047957</v>
      </c>
      <c r="H26" s="219"/>
      <c r="I26" s="220">
        <f t="shared" ca="1" si="6"/>
        <v>7503.8412003653939</v>
      </c>
      <c r="J26" s="221">
        <v>209310.54417228789</v>
      </c>
      <c r="K26" s="221">
        <v>227120.29555812545</v>
      </c>
      <c r="L26" s="217">
        <f t="shared" si="2"/>
        <v>-17809.751385837561</v>
      </c>
      <c r="M26" s="217"/>
      <c r="N26" s="218">
        <v>0</v>
      </c>
      <c r="O26" s="218">
        <v>0</v>
      </c>
      <c r="P26" s="218">
        <f t="shared" si="11"/>
        <v>0</v>
      </c>
      <c r="Q26" s="217">
        <f t="shared" ca="1" si="4"/>
        <v>-711.7681895041153</v>
      </c>
      <c r="R26" s="222">
        <f t="shared" ca="1" si="7"/>
        <v>-11017.678374976282</v>
      </c>
      <c r="S26" s="222"/>
      <c r="T26" s="225">
        <f t="shared" ca="1" si="5"/>
        <v>271324.6452855033</v>
      </c>
      <c r="V26" s="224">
        <f t="shared" ca="1" si="8"/>
        <v>-10305.910185472167</v>
      </c>
      <c r="W26" s="183" t="str">
        <f t="shared" si="9"/>
        <v>S.009</v>
      </c>
    </row>
    <row r="27" spans="1:2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665">
        <f t="shared" ca="1" si="0"/>
        <v>0</v>
      </c>
      <c r="F27" s="218">
        <f t="shared" ca="1" si="0"/>
        <v>0</v>
      </c>
      <c r="G27" s="218">
        <f t="shared" ca="1" si="10"/>
        <v>0</v>
      </c>
      <c r="H27" s="219"/>
      <c r="I27" s="220">
        <f t="shared" ca="1" si="6"/>
        <v>0</v>
      </c>
      <c r="J27" s="221">
        <v>0</v>
      </c>
      <c r="K27" s="221">
        <v>0</v>
      </c>
      <c r="L27" s="217">
        <f t="shared" si="2"/>
        <v>0</v>
      </c>
      <c r="M27" s="217"/>
      <c r="N27" s="218">
        <v>0</v>
      </c>
      <c r="O27" s="218">
        <v>0</v>
      </c>
      <c r="P27" s="218">
        <f t="shared" si="11"/>
        <v>0</v>
      </c>
      <c r="Q27" s="217">
        <f t="shared" ca="1" si="4"/>
        <v>0</v>
      </c>
      <c r="R27" s="222">
        <f t="shared" ca="1" si="7"/>
        <v>0</v>
      </c>
      <c r="S27" s="222"/>
      <c r="T27" s="225">
        <f t="shared" ca="1" si="5"/>
        <v>0</v>
      </c>
      <c r="V27" s="224">
        <f t="shared" ca="1" si="8"/>
        <v>0</v>
      </c>
      <c r="W27" s="183" t="str">
        <f t="shared" si="9"/>
        <v>S.010</v>
      </c>
    </row>
    <row r="28" spans="1:23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665">
        <f t="shared" ca="1" si="0"/>
        <v>0</v>
      </c>
      <c r="F28" s="218">
        <f t="shared" ca="1" si="0"/>
        <v>0</v>
      </c>
      <c r="G28" s="218">
        <f t="shared" ca="1" si="10"/>
        <v>0</v>
      </c>
      <c r="H28" s="219"/>
      <c r="I28" s="220">
        <f t="shared" ca="1" si="6"/>
        <v>0</v>
      </c>
      <c r="J28" s="221">
        <v>0</v>
      </c>
      <c r="K28" s="221">
        <v>0</v>
      </c>
      <c r="L28" s="217">
        <f t="shared" si="2"/>
        <v>0</v>
      </c>
      <c r="M28" s="217"/>
      <c r="N28" s="218">
        <v>0</v>
      </c>
      <c r="O28" s="218">
        <v>0</v>
      </c>
      <c r="P28" s="218">
        <f t="shared" si="11"/>
        <v>0</v>
      </c>
      <c r="Q28" s="217">
        <f t="shared" ca="1" si="4"/>
        <v>0</v>
      </c>
      <c r="R28" s="222">
        <f t="shared" ca="1" si="7"/>
        <v>0</v>
      </c>
      <c r="S28" s="222"/>
      <c r="T28" s="225">
        <f t="shared" ca="1" si="5"/>
        <v>0</v>
      </c>
      <c r="V28" s="224">
        <f t="shared" ca="1" si="8"/>
        <v>0</v>
      </c>
      <c r="W28" s="183" t="str">
        <f t="shared" si="9"/>
        <v>S.011</v>
      </c>
    </row>
    <row r="29" spans="1:23" ht="25.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665">
        <f t="shared" ca="1" si="0"/>
        <v>18432.632415110242</v>
      </c>
      <c r="F29" s="218">
        <f t="shared" ca="1" si="0"/>
        <v>0</v>
      </c>
      <c r="G29" s="218">
        <f t="shared" ca="1" si="10"/>
        <v>18432.632415110242</v>
      </c>
      <c r="H29" s="219"/>
      <c r="I29" s="220">
        <f t="shared" ca="1" si="6"/>
        <v>373.86869428755381</v>
      </c>
      <c r="J29" s="221">
        <v>13484.563634754122</v>
      </c>
      <c r="K29" s="221">
        <v>14631.934049518317</v>
      </c>
      <c r="L29" s="217">
        <f t="shared" si="2"/>
        <v>-1147.3704147641947</v>
      </c>
      <c r="M29" s="217"/>
      <c r="N29" s="218">
        <v>0</v>
      </c>
      <c r="O29" s="218">
        <v>0</v>
      </c>
      <c r="P29" s="218">
        <f t="shared" si="11"/>
        <v>0</v>
      </c>
      <c r="Q29" s="217">
        <f t="shared" ca="1" si="4"/>
        <v>-53.421183500907183</v>
      </c>
      <c r="R29" s="222">
        <f t="shared" ca="1" si="7"/>
        <v>-826.92290397754812</v>
      </c>
      <c r="S29" s="222"/>
      <c r="T29" s="225">
        <f ca="1">+G29+R29</f>
        <v>17605.709511132693</v>
      </c>
      <c r="V29" s="224">
        <f t="shared" ca="1" si="8"/>
        <v>-773.50172047664091</v>
      </c>
      <c r="W29" s="183" t="str">
        <f t="shared" si="9"/>
        <v>S.012</v>
      </c>
    </row>
    <row r="30" spans="1:2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665">
        <f t="shared" ca="1" si="0"/>
        <v>563583.83772104234</v>
      </c>
      <c r="F30" s="218">
        <f t="shared" ca="1" si="0"/>
        <v>0</v>
      </c>
      <c r="G30" s="218">
        <f t="shared" ca="1" si="10"/>
        <v>563583.83772104234</v>
      </c>
      <c r="H30" s="219"/>
      <c r="I30" s="220">
        <f t="shared" ca="1" si="6"/>
        <v>23490.683028161759</v>
      </c>
      <c r="J30" s="221">
        <v>373469.87129429192</v>
      </c>
      <c r="K30" s="221">
        <v>405247.56115771888</v>
      </c>
      <c r="L30" s="217">
        <f t="shared" si="2"/>
        <v>-31777.68986342696</v>
      </c>
      <c r="M30" s="217"/>
      <c r="N30" s="218">
        <v>0</v>
      </c>
      <c r="O30" s="218">
        <v>0</v>
      </c>
      <c r="P30" s="218">
        <f t="shared" si="11"/>
        <v>0</v>
      </c>
      <c r="Q30" s="217">
        <f t="shared" ca="1" si="4"/>
        <v>-572.33449015107078</v>
      </c>
      <c r="R30" s="222">
        <f t="shared" ca="1" si="7"/>
        <v>-8859.3413254162715</v>
      </c>
      <c r="S30" s="222"/>
      <c r="T30" s="225">
        <f t="shared" ca="1" si="5"/>
        <v>554724.49639562611</v>
      </c>
      <c r="V30" s="224">
        <f t="shared" ca="1" si="8"/>
        <v>-8287.0068352652015</v>
      </c>
      <c r="W30" s="183" t="str">
        <f t="shared" si="9"/>
        <v>S.013</v>
      </c>
    </row>
    <row r="31" spans="1:2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665">
        <f t="shared" ca="1" si="0"/>
        <v>8038.0420796764802</v>
      </c>
      <c r="F31" s="218">
        <f t="shared" ca="1" si="0"/>
        <v>0</v>
      </c>
      <c r="G31" s="218">
        <f t="shared" ca="1" si="10"/>
        <v>8038.0420796764802</v>
      </c>
      <c r="H31" s="219"/>
      <c r="I31" s="220">
        <f t="shared" ca="1" si="6"/>
        <v>291.60247922730287</v>
      </c>
      <c r="J31" s="221">
        <v>6101.988741781116</v>
      </c>
      <c r="K31" s="221">
        <v>6621.1928883283099</v>
      </c>
      <c r="L31" s="217">
        <f t="shared" si="2"/>
        <v>-519.20414654719389</v>
      </c>
      <c r="M31" s="217"/>
      <c r="N31" s="218">
        <v>0</v>
      </c>
      <c r="O31" s="218">
        <v>0</v>
      </c>
      <c r="P31" s="218">
        <f t="shared" si="11"/>
        <v>0</v>
      </c>
      <c r="Q31" s="217">
        <f t="shared" ca="1" si="4"/>
        <v>-15.719099406160288</v>
      </c>
      <c r="R31" s="222">
        <f t="shared" ca="1" si="7"/>
        <v>-243.32076672605132</v>
      </c>
      <c r="S31" s="228" t="s">
        <v>266</v>
      </c>
      <c r="T31" s="225">
        <f t="shared" ca="1" si="5"/>
        <v>7794.7213129504289</v>
      </c>
      <c r="V31" s="224">
        <f t="shared" ca="1" si="8"/>
        <v>-227.60166731989102</v>
      </c>
      <c r="W31" s="183" t="str">
        <f t="shared" si="9"/>
        <v>S.014</v>
      </c>
    </row>
    <row r="32" spans="1:2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665">
        <f t="shared" ca="1" si="0"/>
        <v>35425.683082297925</v>
      </c>
      <c r="F32" s="218">
        <f t="shared" ca="1" si="0"/>
        <v>0</v>
      </c>
      <c r="G32" s="218">
        <f t="shared" ca="1" si="10"/>
        <v>35425.683082297925</v>
      </c>
      <c r="H32" s="219"/>
      <c r="I32" s="220">
        <f t="shared" ca="1" si="6"/>
        <v>972.3460209898185</v>
      </c>
      <c r="J32" s="221">
        <v>26498.989416022559</v>
      </c>
      <c r="K32" s="221">
        <v>28753.727300067421</v>
      </c>
      <c r="L32" s="217">
        <f t="shared" si="2"/>
        <v>-2254.7378840448619</v>
      </c>
      <c r="M32" s="217"/>
      <c r="N32" s="218">
        <v>0</v>
      </c>
      <c r="O32" s="218">
        <v>0</v>
      </c>
      <c r="P32" s="218">
        <f t="shared" si="11"/>
        <v>0</v>
      </c>
      <c r="Q32" s="217">
        <f t="shared" ca="1" si="4"/>
        <v>-88.567212228201555</v>
      </c>
      <c r="R32" s="222">
        <f t="shared" ca="1" si="7"/>
        <v>-1370.9590752832448</v>
      </c>
      <c r="S32" s="222"/>
      <c r="T32" s="225">
        <f t="shared" ca="1" si="5"/>
        <v>34054.72400701468</v>
      </c>
      <c r="V32" s="224">
        <f t="shared" ca="1" si="8"/>
        <v>-1282.3918630550434</v>
      </c>
      <c r="W32" s="183" t="str">
        <f t="shared" si="9"/>
        <v>S.015</v>
      </c>
    </row>
    <row r="33" spans="1:2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665">
        <f t="shared" ca="1" si="0"/>
        <v>39144.444225431915</v>
      </c>
      <c r="F33" s="218">
        <f t="shared" ca="1" si="0"/>
        <v>0</v>
      </c>
      <c r="G33" s="218">
        <f t="shared" ca="1" si="10"/>
        <v>39144.444225431915</v>
      </c>
      <c r="H33" s="219"/>
      <c r="I33" s="220">
        <f t="shared" ca="1" si="6"/>
        <v>2028.4811927987248</v>
      </c>
      <c r="J33" s="221">
        <v>30634.070909704162</v>
      </c>
      <c r="K33" s="221">
        <v>33240.653339631186</v>
      </c>
      <c r="L33" s="217">
        <f t="shared" si="2"/>
        <v>-2606.5824299270244</v>
      </c>
      <c r="M33" s="217"/>
      <c r="N33" s="218">
        <v>0</v>
      </c>
      <c r="O33" s="218">
        <v>0</v>
      </c>
      <c r="P33" s="218">
        <f t="shared" si="11"/>
        <v>0</v>
      </c>
      <c r="Q33" s="217">
        <f t="shared" ca="1" si="4"/>
        <v>-39.92602919060343</v>
      </c>
      <c r="R33" s="222">
        <f t="shared" ca="1" si="7"/>
        <v>-618.027266318903</v>
      </c>
      <c r="S33" s="222"/>
      <c r="T33" s="225">
        <f t="shared" ca="1" si="5"/>
        <v>38526.416959113012</v>
      </c>
      <c r="V33" s="224">
        <f t="shared" ca="1" si="8"/>
        <v>-578.10123712829954</v>
      </c>
      <c r="W33" s="183" t="str">
        <f t="shared" si="9"/>
        <v>S.016</v>
      </c>
    </row>
    <row r="34" spans="1:2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665">
        <f t="shared" ca="1" si="0"/>
        <v>193554.70123512414</v>
      </c>
      <c r="F34" s="218">
        <f t="shared" ca="1" si="0"/>
        <v>0</v>
      </c>
      <c r="G34" s="218">
        <f t="shared" ca="1" si="10"/>
        <v>193554.70123512414</v>
      </c>
      <c r="H34" s="219"/>
      <c r="I34" s="220">
        <f t="shared" ca="1" si="6"/>
        <v>5418.6774423878815</v>
      </c>
      <c r="J34" s="221">
        <v>144109.28639219119</v>
      </c>
      <c r="K34" s="221">
        <v>156371.21315361993</v>
      </c>
      <c r="L34" s="217">
        <f t="shared" si="2"/>
        <v>-12261.926761428738</v>
      </c>
      <c r="M34" s="217"/>
      <c r="N34" s="218">
        <v>0</v>
      </c>
      <c r="O34" s="218">
        <v>0</v>
      </c>
      <c r="P34" s="218">
        <f t="shared" si="11"/>
        <v>0</v>
      </c>
      <c r="Q34" s="217">
        <f t="shared" ca="1" si="4"/>
        <v>-472.62270779393793</v>
      </c>
      <c r="R34" s="222">
        <f t="shared" ca="1" si="7"/>
        <v>-7315.8720268347952</v>
      </c>
      <c r="S34" s="222"/>
      <c r="T34" s="225">
        <f t="shared" ca="1" si="5"/>
        <v>186238.82920828936</v>
      </c>
      <c r="V34" s="224">
        <f t="shared" ca="1" si="8"/>
        <v>-6843.2493190408568</v>
      </c>
      <c r="W34" s="183" t="str">
        <f t="shared" si="9"/>
        <v>S.017</v>
      </c>
    </row>
    <row r="35" spans="1:2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665">
        <f t="shared" ca="1" si="0"/>
        <v>0</v>
      </c>
      <c r="F35" s="218">
        <f t="shared" ca="1" si="0"/>
        <v>0</v>
      </c>
      <c r="G35" s="218">
        <f t="shared" ca="1" si="10"/>
        <v>0</v>
      </c>
      <c r="H35" s="219"/>
      <c r="I35" s="220">
        <f t="shared" ca="1" si="6"/>
        <v>0</v>
      </c>
      <c r="J35" s="221">
        <v>0</v>
      </c>
      <c r="K35" s="221">
        <v>0</v>
      </c>
      <c r="L35" s="217">
        <f t="shared" si="2"/>
        <v>0</v>
      </c>
      <c r="M35" s="217"/>
      <c r="N35" s="218">
        <v>0</v>
      </c>
      <c r="O35" s="218">
        <v>0</v>
      </c>
      <c r="P35" s="218">
        <f t="shared" si="11"/>
        <v>0</v>
      </c>
      <c r="Q35" s="217">
        <f t="shared" ca="1" si="4"/>
        <v>0</v>
      </c>
      <c r="R35" s="222">
        <f t="shared" ca="1" si="7"/>
        <v>0</v>
      </c>
      <c r="S35" s="222"/>
      <c r="T35" s="225">
        <f t="shared" ca="1" si="5"/>
        <v>0</v>
      </c>
      <c r="V35" s="224">
        <f t="shared" ca="1" si="8"/>
        <v>0</v>
      </c>
      <c r="W35" s="183" t="str">
        <f t="shared" si="9"/>
        <v>S.018</v>
      </c>
    </row>
    <row r="36" spans="1:2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665">
        <f t="shared" ca="1" si="0"/>
        <v>444823.534818093</v>
      </c>
      <c r="F36" s="218">
        <f t="shared" ca="1" si="0"/>
        <v>0</v>
      </c>
      <c r="G36" s="218">
        <f t="shared" ca="1" si="10"/>
        <v>444823.534818093</v>
      </c>
      <c r="H36" s="219"/>
      <c r="I36" s="220">
        <f t="shared" ca="1" si="6"/>
        <v>11943.098654895206</v>
      </c>
      <c r="J36" s="221">
        <v>330329.33844980702</v>
      </c>
      <c r="K36" s="221">
        <v>358436.29988600092</v>
      </c>
      <c r="L36" s="217">
        <f t="shared" si="2"/>
        <v>-28106.961436193902</v>
      </c>
      <c r="M36" s="217"/>
      <c r="N36" s="218">
        <v>0</v>
      </c>
      <c r="O36" s="218">
        <v>0</v>
      </c>
      <c r="P36" s="218">
        <f t="shared" si="11"/>
        <v>0</v>
      </c>
      <c r="Q36" s="217">
        <f t="shared" ca="1" si="4"/>
        <v>-1116.3422871136563</v>
      </c>
      <c r="R36" s="222">
        <f t="shared" ca="1" si="7"/>
        <v>-17280.205068412353</v>
      </c>
      <c r="S36" s="222"/>
      <c r="T36" s="225">
        <f t="shared" ca="1" si="5"/>
        <v>427543.32974968065</v>
      </c>
      <c r="V36" s="224">
        <f t="shared" ca="1" si="8"/>
        <v>-16163.862781298696</v>
      </c>
      <c r="W36" s="183" t="str">
        <f t="shared" si="9"/>
        <v>S.019</v>
      </c>
    </row>
    <row r="37" spans="1:23" ht="25.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665">
        <f t="shared" ca="1" si="0"/>
        <v>0</v>
      </c>
      <c r="F37" s="218">
        <f t="shared" ca="1" si="0"/>
        <v>0</v>
      </c>
      <c r="G37" s="218">
        <f t="shared" ref="G37:G42" ca="1" si="12">+E37+F37</f>
        <v>0</v>
      </c>
      <c r="H37" s="219"/>
      <c r="I37" s="220">
        <f t="shared" ca="1" si="6"/>
        <v>0</v>
      </c>
      <c r="J37" s="221">
        <v>0</v>
      </c>
      <c r="K37" s="221">
        <v>0</v>
      </c>
      <c r="L37" s="217">
        <f t="shared" si="2"/>
        <v>0</v>
      </c>
      <c r="M37" s="217"/>
      <c r="N37" s="218">
        <v>0</v>
      </c>
      <c r="O37" s="218">
        <v>0</v>
      </c>
      <c r="P37" s="218">
        <f t="shared" ref="P37:P42" si="13">+N37-O37</f>
        <v>0</v>
      </c>
      <c r="Q37" s="217">
        <f t="shared" ca="1" si="4"/>
        <v>0</v>
      </c>
      <c r="R37" s="222">
        <f t="shared" ca="1" si="7"/>
        <v>0</v>
      </c>
      <c r="S37" s="222"/>
      <c r="T37" s="225">
        <f t="shared" ca="1" si="5"/>
        <v>0</v>
      </c>
      <c r="V37" s="224">
        <f t="shared" ca="1" si="8"/>
        <v>0</v>
      </c>
      <c r="W37" s="183" t="str">
        <f t="shared" si="9"/>
        <v>S.020</v>
      </c>
    </row>
    <row r="38" spans="1:23">
      <c r="A38" s="214" t="s">
        <v>255</v>
      </c>
      <c r="B38" s="192" t="s">
        <v>191</v>
      </c>
      <c r="C38" s="226" t="str">
        <f t="shared" ref="C38:F57" ca="1" si="14">INDIRECT("'"&amp; $A38 &amp; "'!" &amp;C$103)</f>
        <v>Reconductor 4 mi. of McNabb-Turk</v>
      </c>
      <c r="D38" s="216">
        <f t="shared" ca="1" si="14"/>
        <v>2010</v>
      </c>
      <c r="E38" s="665">
        <f t="shared" ca="1" si="14"/>
        <v>169520.30244335823</v>
      </c>
      <c r="F38" s="218">
        <f t="shared" ca="1" si="14"/>
        <v>0</v>
      </c>
      <c r="G38" s="218">
        <f t="shared" ca="1" si="12"/>
        <v>169520.30244335823</v>
      </c>
      <c r="H38" s="219"/>
      <c r="I38" s="220">
        <f t="shared" ca="1" si="6"/>
        <v>7173.4989406265086</v>
      </c>
      <c r="J38" s="221">
        <v>129565.05686468646</v>
      </c>
      <c r="K38" s="221">
        <v>140589.44868487399</v>
      </c>
      <c r="L38" s="217">
        <f t="shared" si="2"/>
        <v>-11024.391820187535</v>
      </c>
      <c r="M38" s="217"/>
      <c r="N38" s="218">
        <v>0</v>
      </c>
      <c r="O38" s="218">
        <v>0</v>
      </c>
      <c r="P38" s="218">
        <f t="shared" si="13"/>
        <v>0</v>
      </c>
      <c r="Q38" s="217">
        <f t="shared" ca="1" si="4"/>
        <v>-265.95836792011244</v>
      </c>
      <c r="R38" s="222">
        <f t="shared" ca="1" si="7"/>
        <v>-4116.8512474811387</v>
      </c>
      <c r="S38" s="222"/>
      <c r="T38" s="225">
        <f t="shared" ca="1" si="5"/>
        <v>165403.4511958771</v>
      </c>
      <c r="V38" s="224">
        <f t="shared" ref="V38:V43" ca="1" si="15">+I38+L38+P38</f>
        <v>-3850.8928795610263</v>
      </c>
      <c r="W38" s="183" t="str">
        <f t="shared" ref="W38:W43" si="16">A38</f>
        <v>S.021</v>
      </c>
    </row>
    <row r="39" spans="1:23">
      <c r="A39" s="214" t="s">
        <v>256</v>
      </c>
      <c r="B39" s="192" t="s">
        <v>191</v>
      </c>
      <c r="C39" s="226" t="str">
        <f t="shared" ca="1" si="14"/>
        <v>Longwood: r&amp;r switches, upgrade bus</v>
      </c>
      <c r="D39" s="216">
        <f t="shared" ca="1" si="14"/>
        <v>2010</v>
      </c>
      <c r="E39" s="665">
        <f t="shared" ca="1" si="14"/>
        <v>21369.452055184542</v>
      </c>
      <c r="F39" s="218">
        <f t="shared" ca="1" si="14"/>
        <v>0</v>
      </c>
      <c r="G39" s="218">
        <f t="shared" ca="1" si="12"/>
        <v>21369.452055184542</v>
      </c>
      <c r="H39" s="219"/>
      <c r="I39" s="220">
        <f t="shared" ca="1" si="6"/>
        <v>764.38385324627961</v>
      </c>
      <c r="J39" s="221">
        <v>16089.410967255204</v>
      </c>
      <c r="K39" s="221">
        <v>17458.421832926259</v>
      </c>
      <c r="L39" s="217">
        <f t="shared" si="2"/>
        <v>-1369.0108656710545</v>
      </c>
      <c r="M39" s="217"/>
      <c r="N39" s="218">
        <v>0</v>
      </c>
      <c r="O39" s="218">
        <v>0</v>
      </c>
      <c r="P39" s="218">
        <f t="shared" si="13"/>
        <v>0</v>
      </c>
      <c r="Q39" s="217">
        <f t="shared" ca="1" si="4"/>
        <v>-41.75800741651306</v>
      </c>
      <c r="R39" s="222">
        <f t="shared" ca="1" si="7"/>
        <v>-646.38501984128789</v>
      </c>
      <c r="S39" s="222"/>
      <c r="T39" s="225">
        <f t="shared" ca="1" si="5"/>
        <v>20723.067035343254</v>
      </c>
      <c r="V39" s="224">
        <f t="shared" ca="1" si="15"/>
        <v>-604.62701242477488</v>
      </c>
      <c r="W39" s="183" t="str">
        <f t="shared" si="16"/>
        <v>S.022</v>
      </c>
    </row>
    <row r="40" spans="1:23" ht="25.5">
      <c r="A40" s="214" t="s">
        <v>257</v>
      </c>
      <c r="B40" s="192" t="s">
        <v>191</v>
      </c>
      <c r="C40" s="226" t="str">
        <f t="shared" ca="1" si="14"/>
        <v>Reconductor: Greggton-Lake Lamond &amp; Quitman-Westwood 69 kV lines</v>
      </c>
      <c r="D40" s="216">
        <f t="shared" ca="1" si="14"/>
        <v>2010</v>
      </c>
      <c r="E40" s="665">
        <f t="shared" ca="1" si="14"/>
        <v>497607.69769277796</v>
      </c>
      <c r="F40" s="218">
        <f t="shared" ca="1" si="14"/>
        <v>0</v>
      </c>
      <c r="G40" s="218">
        <f t="shared" ca="1" si="12"/>
        <v>497607.69769277796</v>
      </c>
      <c r="H40" s="219"/>
      <c r="I40" s="220">
        <f t="shared" ca="1" si="6"/>
        <v>18174.583427341538</v>
      </c>
      <c r="J40" s="221">
        <v>375286.67149525345</v>
      </c>
      <c r="K40" s="221">
        <v>407218.94869695726</v>
      </c>
      <c r="L40" s="217">
        <f t="shared" si="2"/>
        <v>-31932.277201703808</v>
      </c>
      <c r="M40" s="217"/>
      <c r="N40" s="218">
        <v>0</v>
      </c>
      <c r="O40" s="218">
        <v>0</v>
      </c>
      <c r="P40" s="218">
        <f t="shared" si="13"/>
        <v>0</v>
      </c>
      <c r="Q40" s="217">
        <f t="shared" ca="1" si="4"/>
        <v>-950.16244206491069</v>
      </c>
      <c r="R40" s="222">
        <f t="shared" ca="1" si="7"/>
        <v>-14707.856216427181</v>
      </c>
      <c r="S40" s="222"/>
      <c r="T40" s="225">
        <f t="shared" ca="1" si="5"/>
        <v>482899.84147635079</v>
      </c>
      <c r="V40" s="224">
        <f t="shared" ca="1" si="15"/>
        <v>-13757.693774362269</v>
      </c>
      <c r="W40" s="183" t="str">
        <f t="shared" si="16"/>
        <v>S.023</v>
      </c>
    </row>
    <row r="41" spans="1:23" ht="25.5">
      <c r="A41" s="214" t="s">
        <v>258</v>
      </c>
      <c r="B41" s="192" t="s">
        <v>191</v>
      </c>
      <c r="C41" s="226" t="str">
        <f t="shared" ca="1" si="14"/>
        <v>Rebuild/reconductor Dyess-Elm Springs REC [Dyess Station-Flint Creek]</v>
      </c>
      <c r="D41" s="216">
        <f t="shared" ca="1" si="14"/>
        <v>2010</v>
      </c>
      <c r="E41" s="665">
        <f t="shared" ca="1" si="14"/>
        <v>544629.05965082115</v>
      </c>
      <c r="F41" s="218">
        <f t="shared" ca="1" si="14"/>
        <v>0</v>
      </c>
      <c r="G41" s="218">
        <f t="shared" ca="1" si="12"/>
        <v>544629.05965082115</v>
      </c>
      <c r="H41" s="219"/>
      <c r="I41" s="220">
        <f t="shared" ca="1" si="6"/>
        <v>20136.010654697428</v>
      </c>
      <c r="J41" s="221">
        <v>411177.60285073705</v>
      </c>
      <c r="K41" s="221">
        <v>446163.75661167031</v>
      </c>
      <c r="L41" s="217">
        <f t="shared" si="2"/>
        <v>-34986.153760933259</v>
      </c>
      <c r="M41" s="217"/>
      <c r="N41" s="218">
        <v>0</v>
      </c>
      <c r="O41" s="218">
        <v>0</v>
      </c>
      <c r="P41" s="218">
        <f t="shared" si="13"/>
        <v>0</v>
      </c>
      <c r="Q41" s="217">
        <f t="shared" ca="1" si="4"/>
        <v>-1025.6114484194136</v>
      </c>
      <c r="R41" s="222">
        <f t="shared" ca="1" si="7"/>
        <v>-15875.754554655245</v>
      </c>
      <c r="S41" s="222"/>
      <c r="T41" s="225">
        <f t="shared" ca="1" si="5"/>
        <v>528753.30509616586</v>
      </c>
      <c r="V41" s="224">
        <f t="shared" ca="1" si="15"/>
        <v>-14850.143106235832</v>
      </c>
      <c r="W41" s="183" t="str">
        <f t="shared" si="16"/>
        <v>S.024</v>
      </c>
    </row>
    <row r="42" spans="1:23">
      <c r="A42" s="214" t="s">
        <v>259</v>
      </c>
      <c r="B42" s="192" t="s">
        <v>191</v>
      </c>
      <c r="C42" s="226" t="str">
        <f t="shared" ca="1" si="14"/>
        <v>Replace switch at Diana*</v>
      </c>
      <c r="D42" s="216">
        <f t="shared" ca="1" si="14"/>
        <v>2010</v>
      </c>
      <c r="E42" s="665">
        <f t="shared" ca="1" si="14"/>
        <v>9352.0795778401916</v>
      </c>
      <c r="F42" s="218">
        <f t="shared" ca="1" si="14"/>
        <v>0</v>
      </c>
      <c r="G42" s="218">
        <f t="shared" ca="1" si="12"/>
        <v>9352.0795778401916</v>
      </c>
      <c r="H42" s="219"/>
      <c r="I42" s="220">
        <f t="shared" ca="1" si="6"/>
        <v>332.55783513858296</v>
      </c>
      <c r="J42" s="221">
        <v>7025.2892970521261</v>
      </c>
      <c r="K42" s="221">
        <v>7623.0549580648658</v>
      </c>
      <c r="L42" s="217">
        <f t="shared" si="2"/>
        <v>-597.76566101273966</v>
      </c>
      <c r="M42" s="217"/>
      <c r="N42" s="218">
        <v>0</v>
      </c>
      <c r="O42" s="218">
        <v>0</v>
      </c>
      <c r="P42" s="218">
        <f t="shared" si="13"/>
        <v>0</v>
      </c>
      <c r="Q42" s="217">
        <f t="shared" ca="1" si="4"/>
        <v>-18.316334090594715</v>
      </c>
      <c r="R42" s="222">
        <f t="shared" ca="1" si="7"/>
        <v>-283.52415996475139</v>
      </c>
      <c r="S42" s="228" t="s">
        <v>266</v>
      </c>
      <c r="T42" s="225">
        <f t="shared" ca="1" si="5"/>
        <v>9068.555417875441</v>
      </c>
      <c r="V42" s="224">
        <f t="shared" ca="1" si="15"/>
        <v>-265.2078258741567</v>
      </c>
      <c r="W42" s="183" t="str">
        <f t="shared" si="16"/>
        <v>S.025</v>
      </c>
    </row>
    <row r="43" spans="1:23">
      <c r="A43" s="214" t="s">
        <v>274</v>
      </c>
      <c r="B43" s="192" t="s">
        <v>191</v>
      </c>
      <c r="C43" s="226" t="str">
        <f t="shared" ca="1" si="14"/>
        <v>Whitney repl CB and Switches</v>
      </c>
      <c r="D43" s="216">
        <f t="shared" ca="1" si="14"/>
        <v>2011</v>
      </c>
      <c r="E43" s="665">
        <f t="shared" ca="1" si="14"/>
        <v>26909.46086077678</v>
      </c>
      <c r="F43" s="218">
        <f t="shared" ca="1" si="14"/>
        <v>0</v>
      </c>
      <c r="G43" s="218">
        <f ca="1">+E43+F43</f>
        <v>26909.46086077678</v>
      </c>
      <c r="H43" s="219"/>
      <c r="I43" s="220">
        <f t="shared" ca="1" si="6"/>
        <v>629.80461980259133</v>
      </c>
      <c r="J43" s="221">
        <v>19608.226173147759</v>
      </c>
      <c r="K43" s="221">
        <v>21276.644907817841</v>
      </c>
      <c r="L43" s="217">
        <f>+J43-K43</f>
        <v>-1668.4187346700819</v>
      </c>
      <c r="M43" s="217"/>
      <c r="N43" s="218">
        <v>0</v>
      </c>
      <c r="O43" s="218">
        <v>0</v>
      </c>
      <c r="P43" s="218">
        <f>+N43-O43</f>
        <v>0</v>
      </c>
      <c r="Q43" s="217">
        <f t="shared" ca="1" si="4"/>
        <v>-71.730926704052592</v>
      </c>
      <c r="R43" s="222">
        <f ca="1">I43+L43+P43+Q43</f>
        <v>-1110.3450415715431</v>
      </c>
      <c r="S43" s="228" t="s">
        <v>266</v>
      </c>
      <c r="T43" s="225">
        <f ca="1">+G43+R43</f>
        <v>25799.115819205239</v>
      </c>
      <c r="V43" s="224">
        <f t="shared" ca="1" si="15"/>
        <v>-1038.6141148674906</v>
      </c>
      <c r="W43" s="183" t="str">
        <f t="shared" si="16"/>
        <v>S.026</v>
      </c>
    </row>
    <row r="44" spans="1:23">
      <c r="A44" s="214" t="s">
        <v>288</v>
      </c>
      <c r="B44" s="192" t="s">
        <v>191</v>
      </c>
      <c r="C44" s="226" t="str">
        <f t="shared" ca="1" si="14"/>
        <v>Linwood - Powell Street 138 kV</v>
      </c>
      <c r="D44" s="216">
        <f t="shared" ca="1" si="14"/>
        <v>2012</v>
      </c>
      <c r="E44" s="665">
        <f t="shared" ca="1" si="14"/>
        <v>46007.95617660469</v>
      </c>
      <c r="F44" s="218">
        <f t="shared" ca="1" si="14"/>
        <v>0</v>
      </c>
      <c r="G44" s="218">
        <f t="shared" ref="G44:G50" ca="1" si="17">+E44+F44</f>
        <v>46007.95617660469</v>
      </c>
      <c r="H44" s="219"/>
      <c r="I44" s="220">
        <f t="shared" ca="1" si="6"/>
        <v>1675.3620998191836</v>
      </c>
      <c r="J44" s="221">
        <v>34468.076173064583</v>
      </c>
      <c r="K44" s="221">
        <v>37400.885266929938</v>
      </c>
      <c r="L44" s="217">
        <f t="shared" ref="L44:L50" si="18">+J44-K44</f>
        <v>-2932.809093865355</v>
      </c>
      <c r="M44" s="217"/>
      <c r="N44" s="218">
        <v>0</v>
      </c>
      <c r="O44" s="218">
        <v>0</v>
      </c>
      <c r="P44" s="218">
        <f t="shared" ref="P44:P50" si="19">+N44-O44</f>
        <v>0</v>
      </c>
      <c r="Q44" s="217">
        <f t="shared" ca="1" si="4"/>
        <v>-86.844417838154328</v>
      </c>
      <c r="R44" s="222">
        <f t="shared" ref="R44:R50" ca="1" si="20">I44+L44+P44+Q44</f>
        <v>-1344.2914118843257</v>
      </c>
      <c r="S44" s="228" t="s">
        <v>266</v>
      </c>
      <c r="T44" s="225">
        <f t="shared" ref="T44:T50" ca="1" si="21">+G44+R44</f>
        <v>44663.664764720364</v>
      </c>
      <c r="V44" s="224">
        <f t="shared" ref="V44:V50" ca="1" si="22">+I44+L44+P44</f>
        <v>-1257.4469940461713</v>
      </c>
      <c r="W44" s="183" t="str">
        <f t="shared" ref="W44:W50" si="23">A44</f>
        <v>S.027</v>
      </c>
    </row>
    <row r="45" spans="1:23">
      <c r="A45" s="214" t="s">
        <v>289</v>
      </c>
      <c r="B45" s="192" t="s">
        <v>191</v>
      </c>
      <c r="C45" s="226" t="str">
        <f t="shared" ca="1" si="14"/>
        <v>Bloomburg-Texarkana Plant</v>
      </c>
      <c r="D45" s="216">
        <f t="shared" ca="1" si="14"/>
        <v>2012</v>
      </c>
      <c r="E45" s="665">
        <f t="shared" ca="1" si="14"/>
        <v>575360.12029871624</v>
      </c>
      <c r="F45" s="218">
        <f t="shared" ca="1" si="14"/>
        <v>0</v>
      </c>
      <c r="G45" s="218">
        <f t="shared" ca="1" si="17"/>
        <v>575360.12029871624</v>
      </c>
      <c r="H45" s="219"/>
      <c r="I45" s="220">
        <f t="shared" ca="1" si="6"/>
        <v>21063.953208932187</v>
      </c>
      <c r="J45" s="221">
        <v>431204.83864240273</v>
      </c>
      <c r="K45" s="221">
        <v>467895.06369991397</v>
      </c>
      <c r="L45" s="217">
        <f t="shared" si="18"/>
        <v>-36690.225057511241</v>
      </c>
      <c r="M45" s="217"/>
      <c r="N45" s="218">
        <v>0</v>
      </c>
      <c r="O45" s="218">
        <v>0</v>
      </c>
      <c r="P45" s="218">
        <f t="shared" si="19"/>
        <v>0</v>
      </c>
      <c r="Q45" s="217">
        <f t="shared" ca="1" si="4"/>
        <v>-1079.2140647645931</v>
      </c>
      <c r="R45" s="222">
        <f t="shared" ca="1" si="20"/>
        <v>-16705.485913343648</v>
      </c>
      <c r="S45" s="228" t="s">
        <v>266</v>
      </c>
      <c r="T45" s="225">
        <f t="shared" ca="1" si="21"/>
        <v>558654.63438537263</v>
      </c>
      <c r="V45" s="224">
        <f t="shared" ca="1" si="22"/>
        <v>-15626.271848579054</v>
      </c>
      <c r="W45" s="183" t="str">
        <f t="shared" si="23"/>
        <v>S.028</v>
      </c>
    </row>
    <row r="46" spans="1:23" ht="38.25">
      <c r="A46" s="214" t="s">
        <v>290</v>
      </c>
      <c r="B46" s="192" t="s">
        <v>191</v>
      </c>
      <c r="C46" s="226" t="str">
        <f t="shared" ca="1" si="14"/>
        <v xml:space="preserve">Knox Lee - Pirkey 138 kV / Pirkey - Whitney 138 kV - Replace Breaker,  Wavetraps, and reset relays and CT's </v>
      </c>
      <c r="D46" s="216">
        <f t="shared" ca="1" si="14"/>
        <v>2012</v>
      </c>
      <c r="E46" s="665">
        <f t="shared" ca="1" si="14"/>
        <v>208285.89837452956</v>
      </c>
      <c r="F46" s="218">
        <f t="shared" ca="1" si="14"/>
        <v>0</v>
      </c>
      <c r="G46" s="218">
        <f t="shared" ca="1" si="17"/>
        <v>208285.89837452956</v>
      </c>
      <c r="H46" s="219"/>
      <c r="I46" s="220">
        <f t="shared" ca="1" si="6"/>
        <v>7413.8231298359751</v>
      </c>
      <c r="J46" s="221">
        <v>155493.33170513224</v>
      </c>
      <c r="K46" s="221">
        <v>168723.90062259926</v>
      </c>
      <c r="L46" s="217">
        <f t="shared" si="18"/>
        <v>-13230.568917467026</v>
      </c>
      <c r="M46" s="217"/>
      <c r="N46" s="218">
        <v>0</v>
      </c>
      <c r="O46" s="218">
        <v>0</v>
      </c>
      <c r="P46" s="218">
        <f t="shared" si="19"/>
        <v>0</v>
      </c>
      <c r="Q46" s="217">
        <f t="shared" ca="1" si="4"/>
        <v>-401.72818737583043</v>
      </c>
      <c r="R46" s="222">
        <f t="shared" ca="1" si="20"/>
        <v>-6218.4739750068811</v>
      </c>
      <c r="S46" s="228" t="s">
        <v>266</v>
      </c>
      <c r="T46" s="225">
        <f t="shared" ca="1" si="21"/>
        <v>202067.42439952269</v>
      </c>
      <c r="V46" s="224">
        <f t="shared" ca="1" si="22"/>
        <v>-5816.7457876310509</v>
      </c>
      <c r="W46" s="183" t="str">
        <f t="shared" si="23"/>
        <v>S.029</v>
      </c>
    </row>
    <row r="47" spans="1:23">
      <c r="A47" s="214" t="s">
        <v>291</v>
      </c>
      <c r="B47" s="192" t="s">
        <v>191</v>
      </c>
      <c r="C47" s="226" t="str">
        <f t="shared" ca="1" si="14"/>
        <v>NW Texarkana - Turk 345</v>
      </c>
      <c r="D47" s="216">
        <f t="shared" ca="1" si="14"/>
        <v>2012</v>
      </c>
      <c r="E47" s="665">
        <f t="shared" ca="1" si="14"/>
        <v>5234938.295176344</v>
      </c>
      <c r="F47" s="218">
        <f t="shared" ca="1" si="14"/>
        <v>0</v>
      </c>
      <c r="G47" s="218">
        <f t="shared" ca="1" si="17"/>
        <v>5234938.295176344</v>
      </c>
      <c r="H47" s="219"/>
      <c r="I47" s="220">
        <f t="shared" ca="1" si="6"/>
        <v>184554.46457349043</v>
      </c>
      <c r="J47" s="221">
        <v>3908819.8376830211</v>
      </c>
      <c r="K47" s="221">
        <v>4241412.3011752702</v>
      </c>
      <c r="L47" s="217">
        <f t="shared" si="18"/>
        <v>-332592.46349224914</v>
      </c>
      <c r="M47" s="217"/>
      <c r="N47" s="218">
        <v>0</v>
      </c>
      <c r="O47" s="218">
        <v>0</v>
      </c>
      <c r="P47" s="218">
        <f t="shared" si="19"/>
        <v>0</v>
      </c>
      <c r="Q47" s="217">
        <f t="shared" ca="1" si="4"/>
        <v>-10224.107970274299</v>
      </c>
      <c r="R47" s="222">
        <f t="shared" ca="1" si="20"/>
        <v>-158262.10688903299</v>
      </c>
      <c r="S47" s="228" t="s">
        <v>266</v>
      </c>
      <c r="T47" s="225">
        <f t="shared" ca="1" si="21"/>
        <v>5076676.1882873112</v>
      </c>
      <c r="V47" s="224">
        <f t="shared" ca="1" si="22"/>
        <v>-148037.99891875871</v>
      </c>
      <c r="W47" s="183" t="str">
        <f t="shared" si="23"/>
        <v>S.030</v>
      </c>
    </row>
    <row r="48" spans="1:23" ht="25.5">
      <c r="A48" s="214" t="s">
        <v>292</v>
      </c>
      <c r="B48" s="192" t="s">
        <v>191</v>
      </c>
      <c r="C48" s="226" t="str">
        <f t="shared" ca="1" si="14"/>
        <v>Lone Star South - Pittsburg 138 kV - Replace Wavetraps, reset CT's and Relays</v>
      </c>
      <c r="D48" s="216">
        <f t="shared" ca="1" si="14"/>
        <v>2012</v>
      </c>
      <c r="E48" s="665">
        <f t="shared" ca="1" si="14"/>
        <v>25160.539259925026</v>
      </c>
      <c r="F48" s="218">
        <f t="shared" ca="1" si="14"/>
        <v>0</v>
      </c>
      <c r="G48" s="218">
        <f t="shared" ca="1" si="17"/>
        <v>25160.539259925026</v>
      </c>
      <c r="H48" s="219"/>
      <c r="I48" s="220">
        <f t="shared" ca="1" si="6"/>
        <v>958.20695373444323</v>
      </c>
      <c r="J48" s="221">
        <v>18921.507658425711</v>
      </c>
      <c r="K48" s="221">
        <v>20531.495098735468</v>
      </c>
      <c r="L48" s="217">
        <f t="shared" si="18"/>
        <v>-1609.9874403097565</v>
      </c>
      <c r="M48" s="217"/>
      <c r="N48" s="218">
        <v>0</v>
      </c>
      <c r="O48" s="218">
        <v>0</v>
      </c>
      <c r="P48" s="218">
        <f t="shared" si="19"/>
        <v>0</v>
      </c>
      <c r="Q48" s="217">
        <f t="shared" ca="1" si="4"/>
        <v>-45.014618654234624</v>
      </c>
      <c r="R48" s="222">
        <f t="shared" ca="1" si="20"/>
        <v>-696.79510522954786</v>
      </c>
      <c r="S48" s="228" t="s">
        <v>266</v>
      </c>
      <c r="T48" s="225">
        <f t="shared" ca="1" si="21"/>
        <v>24463.74415469548</v>
      </c>
      <c r="V48" s="224">
        <f t="shared" ca="1" si="22"/>
        <v>-651.78048657531326</v>
      </c>
      <c r="W48" s="183" t="str">
        <f t="shared" si="23"/>
        <v>S.031</v>
      </c>
    </row>
    <row r="49" spans="1:23">
      <c r="A49" s="214" t="s">
        <v>293</v>
      </c>
      <c r="B49" s="192" t="s">
        <v>191</v>
      </c>
      <c r="C49" s="226" t="str">
        <f t="shared" ca="1" si="14"/>
        <v>Howell-Kilgore 69 kV rebuild</v>
      </c>
      <c r="D49" s="216">
        <f t="shared" ca="1" si="14"/>
        <v>2012</v>
      </c>
      <c r="E49" s="665">
        <f t="shared" ca="1" si="14"/>
        <v>456758.87787220906</v>
      </c>
      <c r="F49" s="218">
        <f t="shared" ca="1" si="14"/>
        <v>0</v>
      </c>
      <c r="G49" s="218">
        <f t="shared" ca="1" si="17"/>
        <v>456758.87787220906</v>
      </c>
      <c r="H49" s="219"/>
      <c r="I49" s="220">
        <f t="shared" ca="1" si="6"/>
        <v>15967.269709832151</v>
      </c>
      <c r="J49" s="221">
        <v>340997.95893521741</v>
      </c>
      <c r="K49" s="221">
        <v>370012.68867914937</v>
      </c>
      <c r="L49" s="217">
        <f t="shared" si="18"/>
        <v>-29014.729743931966</v>
      </c>
      <c r="M49" s="217"/>
      <c r="N49" s="218">
        <v>0</v>
      </c>
      <c r="O49" s="218">
        <v>0</v>
      </c>
      <c r="P49" s="218">
        <f t="shared" si="19"/>
        <v>0</v>
      </c>
      <c r="Q49" s="217">
        <f t="shared" ca="1" si="4"/>
        <v>-901.11080331261905</v>
      </c>
      <c r="R49" s="222">
        <f t="shared" ca="1" si="20"/>
        <v>-13948.570837412433</v>
      </c>
      <c r="S49" s="228" t="s">
        <v>266</v>
      </c>
      <c r="T49" s="225">
        <f t="shared" ca="1" si="21"/>
        <v>442810.30703479663</v>
      </c>
      <c r="V49" s="224">
        <f t="shared" ca="1" si="22"/>
        <v>-13047.460034099815</v>
      </c>
      <c r="W49" s="183" t="str">
        <f t="shared" si="23"/>
        <v>S.032</v>
      </c>
    </row>
    <row r="50" spans="1:23">
      <c r="A50" s="214" t="s">
        <v>294</v>
      </c>
      <c r="B50" s="192" t="s">
        <v>191</v>
      </c>
      <c r="C50" s="226" t="str">
        <f t="shared" ca="1" si="14"/>
        <v xml:space="preserve"> Flint Creek-Shipe Road 345 kV Line</v>
      </c>
      <c r="D50" s="216">
        <f t="shared" ca="1" si="14"/>
        <v>2012</v>
      </c>
      <c r="E50" s="665">
        <f t="shared" ca="1" si="14"/>
        <v>6701416.9696712773</v>
      </c>
      <c r="F50" s="218">
        <f t="shared" ca="1" si="14"/>
        <v>0</v>
      </c>
      <c r="G50" s="218">
        <f t="shared" ca="1" si="17"/>
        <v>6701416.9696712773</v>
      </c>
      <c r="H50" s="219"/>
      <c r="I50" s="220">
        <f t="shared" ca="1" si="6"/>
        <v>238348.48691303749</v>
      </c>
      <c r="J50" s="221">
        <v>4989955.3066815631</v>
      </c>
      <c r="K50" s="221">
        <v>5414539.0933697717</v>
      </c>
      <c r="L50" s="217">
        <f t="shared" si="18"/>
        <v>-424583.78668820858</v>
      </c>
      <c r="M50" s="217"/>
      <c r="N50" s="218">
        <v>0</v>
      </c>
      <c r="O50" s="218">
        <v>0</v>
      </c>
      <c r="P50" s="218">
        <f t="shared" si="19"/>
        <v>0</v>
      </c>
      <c r="Q50" s="217">
        <f t="shared" ref="Q50:Q81" ca="1" si="24">+V50/$V$96 * $Q$96</f>
        <v>-12862.169353036779</v>
      </c>
      <c r="R50" s="222">
        <f t="shared" ca="1" si="20"/>
        <v>-199097.46912820789</v>
      </c>
      <c r="S50" s="228" t="s">
        <v>266</v>
      </c>
      <c r="T50" s="225">
        <f t="shared" ca="1" si="21"/>
        <v>6502319.5005430691</v>
      </c>
      <c r="V50" s="224">
        <f t="shared" ca="1" si="22"/>
        <v>-186235.29977517109</v>
      </c>
      <c r="W50" s="183" t="str">
        <f t="shared" si="23"/>
        <v>S.033</v>
      </c>
    </row>
    <row r="51" spans="1:23">
      <c r="A51" s="214" t="s">
        <v>304</v>
      </c>
      <c r="B51" s="192" t="s">
        <v>191</v>
      </c>
      <c r="C51" s="226" t="str">
        <f t="shared" ca="1" si="14"/>
        <v>Bann - LS Ordnance - Hooks 69 kV - Rebuild 7.1 mi</v>
      </c>
      <c r="D51" s="216">
        <f t="shared" ca="1" si="14"/>
        <v>2013</v>
      </c>
      <c r="E51" s="665">
        <f t="shared" ca="1" si="14"/>
        <v>963859.22769891692</v>
      </c>
      <c r="F51" s="218">
        <f t="shared" ca="1" si="14"/>
        <v>0</v>
      </c>
      <c r="G51" s="218">
        <f t="shared" ref="G51:G60" ca="1" si="25">+E51+F51</f>
        <v>963859.22769891692</v>
      </c>
      <c r="H51" s="219"/>
      <c r="I51" s="220">
        <f t="shared" ca="1" si="6"/>
        <v>33838.936298704939</v>
      </c>
      <c r="J51" s="221">
        <v>717751.22994703578</v>
      </c>
      <c r="K51" s="221">
        <v>778823.02646252292</v>
      </c>
      <c r="L51" s="217">
        <f t="shared" ref="L51:L60" si="26">+J51-K51</f>
        <v>-61071.796515487134</v>
      </c>
      <c r="M51" s="217"/>
      <c r="N51" s="218">
        <v>0</v>
      </c>
      <c r="O51" s="218">
        <v>0</v>
      </c>
      <c r="P51" s="218">
        <f t="shared" ref="P51:P60" si="27">+N51-O51</f>
        <v>0</v>
      </c>
      <c r="Q51" s="217">
        <f t="shared" ca="1" si="24"/>
        <v>-1880.8123943134922</v>
      </c>
      <c r="R51" s="222">
        <f t="shared" ref="R51:R60" ca="1" si="28">I51+L51+P51+Q51</f>
        <v>-29113.672611095688</v>
      </c>
      <c r="S51" s="228" t="s">
        <v>266</v>
      </c>
      <c r="T51" s="225">
        <f t="shared" ref="T51:T60" ca="1" si="29">+G51+R51</f>
        <v>934745.55508782121</v>
      </c>
      <c r="V51" s="224">
        <f t="shared" ref="V51:V60" ca="1" si="30">+I51+L51+P51</f>
        <v>-27232.860216782195</v>
      </c>
      <c r="W51" s="183" t="str">
        <f t="shared" ref="W51:W60" si="31">A51</f>
        <v>S.034</v>
      </c>
    </row>
    <row r="52" spans="1:23">
      <c r="A52" s="214" t="s">
        <v>305</v>
      </c>
      <c r="B52" s="192" t="s">
        <v>191</v>
      </c>
      <c r="C52" s="226" t="str">
        <f t="shared" ca="1" si="14"/>
        <v>Diana - Replace North Autotransformer #3</v>
      </c>
      <c r="D52" s="216">
        <f t="shared" ca="1" si="14"/>
        <v>2013</v>
      </c>
      <c r="E52" s="665">
        <f t="shared" ca="1" si="14"/>
        <v>487467.09986700577</v>
      </c>
      <c r="F52" s="218">
        <f t="shared" ca="1" si="14"/>
        <v>0</v>
      </c>
      <c r="G52" s="218">
        <f t="shared" ca="1" si="25"/>
        <v>487467.09986700577</v>
      </c>
      <c r="H52" s="219"/>
      <c r="I52" s="220">
        <f t="shared" ca="1" si="6"/>
        <v>16690.539234238444</v>
      </c>
      <c r="J52" s="221">
        <v>362533.23089828237</v>
      </c>
      <c r="K52" s="221">
        <v>393380.34725802136</v>
      </c>
      <c r="L52" s="217">
        <f t="shared" si="26"/>
        <v>-30847.116359738982</v>
      </c>
      <c r="M52" s="217"/>
      <c r="N52" s="218">
        <v>0</v>
      </c>
      <c r="O52" s="218">
        <v>0</v>
      </c>
      <c r="P52" s="218">
        <f t="shared" si="27"/>
        <v>0</v>
      </c>
      <c r="Q52" s="217">
        <f t="shared" ca="1" si="24"/>
        <v>-977.71095311862041</v>
      </c>
      <c r="R52" s="222">
        <f t="shared" ca="1" si="28"/>
        <v>-15134.288078619158</v>
      </c>
      <c r="S52" s="228" t="s">
        <v>266</v>
      </c>
      <c r="T52" s="225">
        <f t="shared" ca="1" si="29"/>
        <v>472332.81178838661</v>
      </c>
      <c r="V52" s="224">
        <f t="shared" ca="1" si="30"/>
        <v>-14156.577125500538</v>
      </c>
      <c r="W52" s="183" t="str">
        <f t="shared" si="31"/>
        <v>S.035</v>
      </c>
    </row>
    <row r="53" spans="1:23">
      <c r="A53" s="214" t="s">
        <v>306</v>
      </c>
      <c r="B53" s="192" t="s">
        <v>191</v>
      </c>
      <c r="C53" s="226" t="str">
        <f t="shared" ca="1" si="14"/>
        <v>Osburn 161 kV Line Work</v>
      </c>
      <c r="D53" s="216">
        <f t="shared" ca="1" si="14"/>
        <v>2013</v>
      </c>
      <c r="E53" s="665">
        <f t="shared" ca="1" si="14"/>
        <v>731383.75654612202</v>
      </c>
      <c r="F53" s="218">
        <f t="shared" ca="1" si="14"/>
        <v>0</v>
      </c>
      <c r="G53" s="218">
        <f t="shared" ca="1" si="25"/>
        <v>731383.75654612202</v>
      </c>
      <c r="H53" s="219"/>
      <c r="I53" s="220">
        <f t="shared" ca="1" si="6"/>
        <v>16297.461809086264</v>
      </c>
      <c r="J53" s="221">
        <v>528610.74473003112</v>
      </c>
      <c r="K53" s="221">
        <v>573589.01364979986</v>
      </c>
      <c r="L53" s="217">
        <f t="shared" si="26"/>
        <v>-44978.268919768743</v>
      </c>
      <c r="M53" s="217"/>
      <c r="N53" s="218">
        <v>0</v>
      </c>
      <c r="O53" s="218">
        <v>0</v>
      </c>
      <c r="P53" s="218">
        <f t="shared" si="27"/>
        <v>0</v>
      </c>
      <c r="Q53" s="217">
        <f t="shared" ca="1" si="24"/>
        <v>-1980.8135121790749</v>
      </c>
      <c r="R53" s="222">
        <f t="shared" ca="1" si="28"/>
        <v>-30661.620622861556</v>
      </c>
      <c r="S53" s="228" t="s">
        <v>266</v>
      </c>
      <c r="T53" s="225">
        <f t="shared" ca="1" si="29"/>
        <v>700722.13592326047</v>
      </c>
      <c r="V53" s="224">
        <f t="shared" ca="1" si="30"/>
        <v>-28680.807110682479</v>
      </c>
      <c r="W53" s="183" t="str">
        <f t="shared" si="31"/>
        <v>S.036</v>
      </c>
    </row>
    <row r="54" spans="1:23" ht="25.5">
      <c r="A54" s="214" t="s">
        <v>307</v>
      </c>
      <c r="B54" s="192" t="s">
        <v>191</v>
      </c>
      <c r="C54" s="226" t="str">
        <f t="shared" ca="1" si="14"/>
        <v>SW Shreveport to Spring Ridge REC 138 kV Line Rebuild</v>
      </c>
      <c r="D54" s="216">
        <f t="shared" ca="1" si="14"/>
        <v>2013</v>
      </c>
      <c r="E54" s="665">
        <f t="shared" ca="1" si="14"/>
        <v>566181.36123697727</v>
      </c>
      <c r="F54" s="218">
        <f t="shared" ca="1" si="14"/>
        <v>0</v>
      </c>
      <c r="G54" s="218">
        <f t="shared" ca="1" si="25"/>
        <v>566181.36123697727</v>
      </c>
      <c r="H54" s="219"/>
      <c r="I54" s="220">
        <f t="shared" ca="1" si="6"/>
        <v>19607.187948014238</v>
      </c>
      <c r="J54" s="221">
        <v>421187.5641546587</v>
      </c>
      <c r="K54" s="221">
        <v>457025.44243290997</v>
      </c>
      <c r="L54" s="217">
        <f t="shared" si="26"/>
        <v>-35837.878278251272</v>
      </c>
      <c r="M54" s="217"/>
      <c r="N54" s="218">
        <v>0</v>
      </c>
      <c r="O54" s="218">
        <v>0</v>
      </c>
      <c r="P54" s="218">
        <f t="shared" si="27"/>
        <v>0</v>
      </c>
      <c r="Q54" s="217">
        <f t="shared" ca="1" si="24"/>
        <v>-1120.9576701958697</v>
      </c>
      <c r="R54" s="222">
        <f t="shared" ca="1" si="28"/>
        <v>-17351.648000432902</v>
      </c>
      <c r="S54" s="228" t="s">
        <v>266</v>
      </c>
      <c r="T54" s="225">
        <f t="shared" ca="1" si="29"/>
        <v>548829.7132365444</v>
      </c>
      <c r="V54" s="224">
        <f t="shared" ca="1" si="30"/>
        <v>-16230.690330237034</v>
      </c>
      <c r="W54" s="183" t="str">
        <f t="shared" si="31"/>
        <v>S.037</v>
      </c>
    </row>
    <row r="55" spans="1:23" ht="25.5">
      <c r="A55" s="214" t="s">
        <v>308</v>
      </c>
      <c r="B55" s="192" t="s">
        <v>191</v>
      </c>
      <c r="C55" s="226" t="str">
        <f t="shared" ca="1" si="14"/>
        <v>Eastex Switching Station - Whitney 138 kV Station - Rebuild 2.5 miles of 138 Kv</v>
      </c>
      <c r="D55" s="216">
        <f t="shared" ca="1" si="14"/>
        <v>2013</v>
      </c>
      <c r="E55" s="665">
        <f t="shared" ca="1" si="14"/>
        <v>294710.10019772034</v>
      </c>
      <c r="F55" s="218">
        <f t="shared" ca="1" si="14"/>
        <v>0</v>
      </c>
      <c r="G55" s="218">
        <f t="shared" ca="1" si="25"/>
        <v>294710.10019772034</v>
      </c>
      <c r="H55" s="219"/>
      <c r="I55" s="220">
        <f t="shared" ca="1" si="6"/>
        <v>11092.334955340077</v>
      </c>
      <c r="J55" s="221">
        <v>220642.34803125361</v>
      </c>
      <c r="K55" s="221">
        <v>239416.29646831634</v>
      </c>
      <c r="L55" s="217">
        <f t="shared" si="26"/>
        <v>-18773.948437062732</v>
      </c>
      <c r="M55" s="217"/>
      <c r="N55" s="218">
        <v>0</v>
      </c>
      <c r="O55" s="218">
        <v>0</v>
      </c>
      <c r="P55" s="218">
        <f t="shared" si="27"/>
        <v>0</v>
      </c>
      <c r="Q55" s="217">
        <f t="shared" ca="1" si="24"/>
        <v>-530.52355609148378</v>
      </c>
      <c r="R55" s="222">
        <f t="shared" ca="1" si="28"/>
        <v>-8212.1370378141401</v>
      </c>
      <c r="S55" s="228" t="s">
        <v>266</v>
      </c>
      <c r="T55" s="225">
        <f t="shared" ca="1" si="29"/>
        <v>286497.96315990621</v>
      </c>
      <c r="V55" s="224">
        <f t="shared" ca="1" si="30"/>
        <v>-7681.6134817226557</v>
      </c>
      <c r="W55" s="183" t="str">
        <f t="shared" si="31"/>
        <v>S.038</v>
      </c>
    </row>
    <row r="56" spans="1:23" ht="25.5">
      <c r="A56" s="230" t="s">
        <v>317</v>
      </c>
      <c r="B56" s="192" t="s">
        <v>191</v>
      </c>
      <c r="C56" s="226" t="str">
        <f t="shared" ca="1" si="14"/>
        <v>Ashdown West - Craig Junction 138KV Rebuild (tie w/PSO)</v>
      </c>
      <c r="D56" s="216">
        <f t="shared" ca="1" si="14"/>
        <v>2013</v>
      </c>
      <c r="E56" s="665">
        <f t="shared" ca="1" si="14"/>
        <v>479724.37067958177</v>
      </c>
      <c r="F56" s="218">
        <f t="shared" ca="1" si="14"/>
        <v>0</v>
      </c>
      <c r="G56" s="218">
        <f t="shared" ca="1" si="25"/>
        <v>479724.37067958177</v>
      </c>
      <c r="H56" s="219"/>
      <c r="I56" s="220">
        <f t="shared" ca="1" si="6"/>
        <v>17067.083761063113</v>
      </c>
      <c r="J56" s="221">
        <v>357940.92851200665</v>
      </c>
      <c r="K56" s="221">
        <v>388397.29645478661</v>
      </c>
      <c r="L56" s="217">
        <f t="shared" si="26"/>
        <v>-30456.367942779965</v>
      </c>
      <c r="M56" s="217"/>
      <c r="N56" s="218">
        <v>0</v>
      </c>
      <c r="O56" s="218">
        <v>0</v>
      </c>
      <c r="P56" s="218">
        <f t="shared" si="27"/>
        <v>0</v>
      </c>
      <c r="Q56" s="217">
        <f t="shared" ca="1" si="24"/>
        <v>-924.71857305828757</v>
      </c>
      <c r="R56" s="222">
        <f t="shared" ca="1" si="28"/>
        <v>-14314.00275477514</v>
      </c>
      <c r="S56" s="228" t="s">
        <v>266</v>
      </c>
      <c r="T56" s="225">
        <f t="shared" ca="1" si="29"/>
        <v>465410.3679248066</v>
      </c>
      <c r="V56" s="224">
        <f t="shared" ca="1" si="30"/>
        <v>-13389.284181716852</v>
      </c>
      <c r="W56" s="183" t="str">
        <f t="shared" si="31"/>
        <v>S.039</v>
      </c>
    </row>
    <row r="57" spans="1:23">
      <c r="A57" s="230" t="s">
        <v>318</v>
      </c>
      <c r="B57" s="192" t="s">
        <v>191</v>
      </c>
      <c r="C57" s="226" t="str">
        <f t="shared" ca="1" si="14"/>
        <v xml:space="preserve">Rock Hill to Carthage 69 kV Rebuild 11.4 Miles </v>
      </c>
      <c r="D57" s="216">
        <f t="shared" ca="1" si="14"/>
        <v>2014</v>
      </c>
      <c r="E57" s="665">
        <f t="shared" ca="1" si="14"/>
        <v>1101242.9056569436</v>
      </c>
      <c r="F57" s="218">
        <f t="shared" ca="1" si="14"/>
        <v>0</v>
      </c>
      <c r="G57" s="218">
        <f t="shared" ca="1" si="25"/>
        <v>1101242.9056569436</v>
      </c>
      <c r="H57" s="219"/>
      <c r="I57" s="220">
        <f t="shared" ca="1" si="6"/>
        <v>39366.615323581733</v>
      </c>
      <c r="J57" s="221">
        <v>819153.61752190988</v>
      </c>
      <c r="K57" s="221">
        <v>888853.50929069833</v>
      </c>
      <c r="L57" s="217">
        <f t="shared" si="26"/>
        <v>-69699.891768788453</v>
      </c>
      <c r="M57" s="217"/>
      <c r="N57" s="218">
        <v>0</v>
      </c>
      <c r="O57" s="218">
        <v>0</v>
      </c>
      <c r="P57" s="218">
        <f t="shared" si="27"/>
        <v>0</v>
      </c>
      <c r="Q57" s="217">
        <f t="shared" ca="1" si="24"/>
        <v>-2094.9397839278231</v>
      </c>
      <c r="R57" s="222">
        <f t="shared" ca="1" si="28"/>
        <v>-32428.216229134545</v>
      </c>
      <c r="S57" s="228" t="s">
        <v>266</v>
      </c>
      <c r="T57" s="225">
        <f t="shared" ca="1" si="29"/>
        <v>1068814.6894278091</v>
      </c>
      <c r="V57" s="224">
        <f t="shared" ca="1" si="30"/>
        <v>-30333.27644520672</v>
      </c>
      <c r="W57" s="183" t="str">
        <f t="shared" si="31"/>
        <v>S.040</v>
      </c>
    </row>
    <row r="58" spans="1:23">
      <c r="A58" s="230" t="s">
        <v>319</v>
      </c>
      <c r="B58" s="192" t="s">
        <v>191</v>
      </c>
      <c r="C58" s="226" t="str">
        <f t="shared" ref="C58:F77" ca="1" si="32">INDIRECT("'"&amp; $A58 &amp; "'!" &amp;C$103)</f>
        <v>Broadmoor to Fern Street 69 kV Rebuild 1 mile</v>
      </c>
      <c r="D58" s="216">
        <f t="shared" ca="1" si="32"/>
        <v>2014</v>
      </c>
      <c r="E58" s="665">
        <f t="shared" ca="1" si="32"/>
        <v>565037.53283672058</v>
      </c>
      <c r="F58" s="218">
        <f t="shared" ca="1" si="32"/>
        <v>0</v>
      </c>
      <c r="G58" s="218">
        <f t="shared" ca="1" si="25"/>
        <v>565037.53283672058</v>
      </c>
      <c r="H58" s="219"/>
      <c r="I58" s="220">
        <f t="shared" ca="1" si="6"/>
        <v>20494.538683497114</v>
      </c>
      <c r="J58" s="221">
        <v>419844.84921261383</v>
      </c>
      <c r="K58" s="221">
        <v>455568.47897369444</v>
      </c>
      <c r="L58" s="217">
        <f t="shared" si="26"/>
        <v>-35723.629761080607</v>
      </c>
      <c r="M58" s="217"/>
      <c r="N58" s="218">
        <v>0</v>
      </c>
      <c r="O58" s="218">
        <v>0</v>
      </c>
      <c r="P58" s="218">
        <f t="shared" si="27"/>
        <v>0</v>
      </c>
      <c r="Q58" s="217">
        <f t="shared" ca="1" si="24"/>
        <v>-1051.7831408394193</v>
      </c>
      <c r="R58" s="222">
        <f t="shared" ca="1" si="28"/>
        <v>-16280.874218422912</v>
      </c>
      <c r="S58" s="228" t="s">
        <v>266</v>
      </c>
      <c r="T58" s="225">
        <f t="shared" ca="1" si="29"/>
        <v>548756.65861829766</v>
      </c>
      <c r="V58" s="224">
        <f t="shared" ca="1" si="30"/>
        <v>-15229.091077583493</v>
      </c>
      <c r="W58" s="183" t="str">
        <f t="shared" si="31"/>
        <v>S.041</v>
      </c>
    </row>
    <row r="59" spans="1:23" ht="25.5" customHeight="1">
      <c r="A59" s="230" t="s">
        <v>320</v>
      </c>
      <c r="B59" s="192" t="s">
        <v>191</v>
      </c>
      <c r="C59" s="226" t="str">
        <f t="shared" ca="1" si="32"/>
        <v>Northwest Henderson to Poynter 69 kV Rebuild 3.2 miles</v>
      </c>
      <c r="D59" s="216">
        <f t="shared" ca="1" si="32"/>
        <v>2014</v>
      </c>
      <c r="E59" s="665">
        <f t="shared" ca="1" si="32"/>
        <v>607711.1233156696</v>
      </c>
      <c r="F59" s="218">
        <f t="shared" ca="1" si="32"/>
        <v>0</v>
      </c>
      <c r="G59" s="218">
        <f t="shared" ca="1" si="25"/>
        <v>607711.1233156696</v>
      </c>
      <c r="H59" s="219"/>
      <c r="I59" s="220">
        <f t="shared" ca="1" si="6"/>
        <v>20856.255350229098</v>
      </c>
      <c r="J59" s="221">
        <v>450464.42945499613</v>
      </c>
      <c r="K59" s="221">
        <v>488793.40866854705</v>
      </c>
      <c r="L59" s="217">
        <f t="shared" si="26"/>
        <v>-38328.97921355092</v>
      </c>
      <c r="M59" s="217"/>
      <c r="N59" s="218">
        <v>0</v>
      </c>
      <c r="O59" s="218">
        <v>0</v>
      </c>
      <c r="P59" s="218">
        <f t="shared" si="27"/>
        <v>0</v>
      </c>
      <c r="Q59" s="217">
        <f t="shared" ca="1" si="24"/>
        <v>-1206.737571557067</v>
      </c>
      <c r="R59" s="222">
        <f t="shared" ca="1" si="28"/>
        <v>-18679.461434878889</v>
      </c>
      <c r="S59" s="228" t="s">
        <v>266</v>
      </c>
      <c r="T59" s="225">
        <f t="shared" ca="1" si="29"/>
        <v>589031.66188079072</v>
      </c>
      <c r="V59" s="224">
        <f t="shared" ca="1" si="30"/>
        <v>-17472.723863321822</v>
      </c>
      <c r="W59" s="183" t="str">
        <f t="shared" si="31"/>
        <v>S.042</v>
      </c>
    </row>
    <row r="60" spans="1:23" ht="28.5" customHeight="1">
      <c r="A60" s="230" t="s">
        <v>321</v>
      </c>
      <c r="B60" s="192" t="s">
        <v>191</v>
      </c>
      <c r="C60" s="226" t="str">
        <f t="shared" ca="1" si="32"/>
        <v>Diana to Perdue 138 kV Rebuild 21.8 miles; Station Upgrades at Diana and Perdue</v>
      </c>
      <c r="D60" s="216">
        <f t="shared" ca="1" si="32"/>
        <v>2014</v>
      </c>
      <c r="E60" s="665">
        <f t="shared" ca="1" si="32"/>
        <v>1724311.275069321</v>
      </c>
      <c r="F60" s="218">
        <f t="shared" ca="1" si="32"/>
        <v>0</v>
      </c>
      <c r="G60" s="218">
        <f t="shared" ca="1" si="25"/>
        <v>1724311.275069321</v>
      </c>
      <c r="H60" s="219"/>
      <c r="I60" s="220">
        <f t="shared" ca="1" si="6"/>
        <v>62867.124774531927</v>
      </c>
      <c r="J60" s="221">
        <v>1283139.31561582</v>
      </c>
      <c r="K60" s="221">
        <v>1392318.6801570598</v>
      </c>
      <c r="L60" s="217">
        <f t="shared" si="26"/>
        <v>-109179.3645412398</v>
      </c>
      <c r="M60" s="217"/>
      <c r="N60" s="218">
        <v>0</v>
      </c>
      <c r="O60" s="218">
        <v>0</v>
      </c>
      <c r="P60" s="218">
        <f t="shared" si="27"/>
        <v>0</v>
      </c>
      <c r="Q60" s="217">
        <f t="shared" ca="1" si="24"/>
        <v>-3198.5121602454492</v>
      </c>
      <c r="R60" s="222">
        <f t="shared" ca="1" si="28"/>
        <v>-49510.751926953322</v>
      </c>
      <c r="S60" s="228" t="s">
        <v>266</v>
      </c>
      <c r="T60" s="225">
        <f t="shared" ca="1" si="29"/>
        <v>1674800.5231423676</v>
      </c>
      <c r="V60" s="224">
        <f t="shared" ca="1" si="30"/>
        <v>-46312.239766707877</v>
      </c>
      <c r="W60" s="183" t="str">
        <f t="shared" si="31"/>
        <v>S.043</v>
      </c>
    </row>
    <row r="61" spans="1:23" ht="17.25" customHeight="1">
      <c r="A61" s="230" t="s">
        <v>343</v>
      </c>
      <c r="B61" s="192" t="s">
        <v>191</v>
      </c>
      <c r="C61" s="226" t="str">
        <f t="shared" ca="1" si="32"/>
        <v>Pittsburg-Winnsboro-North Mineola</v>
      </c>
      <c r="D61" s="216">
        <f t="shared" ca="1" si="32"/>
        <v>2007</v>
      </c>
      <c r="E61" s="665">
        <f t="shared" ca="1" si="32"/>
        <v>2825652.3953134934</v>
      </c>
      <c r="F61" s="218">
        <f t="shared" ca="1" si="32"/>
        <v>0</v>
      </c>
      <c r="G61" s="218">
        <f t="shared" ref="G61:G71" ca="1" si="33">+E61+F61</f>
        <v>2825652.3953134934</v>
      </c>
      <c r="H61" s="219"/>
      <c r="I61" s="220">
        <f t="shared" ca="1" si="6"/>
        <v>636683.74824586092</v>
      </c>
      <c r="J61" s="221">
        <v>3029947.0026541217</v>
      </c>
      <c r="K61" s="221">
        <v>3287758.2039145604</v>
      </c>
      <c r="L61" s="217">
        <f t="shared" ref="L61:L71" si="34">+J61-K61</f>
        <v>-257811.20126043865</v>
      </c>
      <c r="M61" s="217"/>
      <c r="N61" s="218">
        <v>0</v>
      </c>
      <c r="O61" s="218">
        <v>0</v>
      </c>
      <c r="P61" s="218">
        <f t="shared" ref="P61:P71" si="35">+N61-O61</f>
        <v>0</v>
      </c>
      <c r="Q61" s="217">
        <f t="shared" ca="1" si="24"/>
        <v>26166.48330593538</v>
      </c>
      <c r="R61" s="222">
        <f t="shared" ref="R61:R71" ca="1" si="36">I61+L61+P61+Q61</f>
        <v>405039.03029135766</v>
      </c>
      <c r="S61" s="228" t="s">
        <v>266</v>
      </c>
      <c r="T61" s="225">
        <f t="shared" ref="T61:T70" ca="1" si="37">+G61+R61</f>
        <v>3230691.425604851</v>
      </c>
      <c r="V61" s="224">
        <f t="shared" ref="V61:V71" ca="1" si="38">+I61+L61+P61</f>
        <v>378872.54698542226</v>
      </c>
      <c r="W61" s="183" t="str">
        <f t="shared" ref="W61:W71" si="39">A61</f>
        <v>S.044</v>
      </c>
    </row>
    <row r="62" spans="1:23" ht="17.25" customHeight="1">
      <c r="A62" s="230" t="s">
        <v>344</v>
      </c>
      <c r="B62" s="192" t="s">
        <v>191</v>
      </c>
      <c r="C62" s="226" t="str">
        <f t="shared" ca="1" si="32"/>
        <v>CHAMBER SPRINGS - TONTITOWN 161KV CKT 1</v>
      </c>
      <c r="D62" s="216">
        <f t="shared" ca="1" si="32"/>
        <v>2007</v>
      </c>
      <c r="E62" s="665">
        <f t="shared" ca="1" si="32"/>
        <v>253329.39494750532</v>
      </c>
      <c r="F62" s="218">
        <f t="shared" ca="1" si="32"/>
        <v>0</v>
      </c>
      <c r="G62" s="218">
        <f t="shared" ca="1" si="33"/>
        <v>253329.39494750532</v>
      </c>
      <c r="H62" s="219"/>
      <c r="I62" s="220">
        <f t="shared" ca="1" si="6"/>
        <v>62576.399197709688</v>
      </c>
      <c r="J62" s="221">
        <v>281205.14737973601</v>
      </c>
      <c r="K62" s="221">
        <v>305132.24471281911</v>
      </c>
      <c r="L62" s="217">
        <f t="shared" si="34"/>
        <v>-23927.097333083104</v>
      </c>
      <c r="M62" s="217"/>
      <c r="N62" s="218">
        <v>0</v>
      </c>
      <c r="O62" s="218">
        <v>0</v>
      </c>
      <c r="P62" s="218">
        <f t="shared" si="35"/>
        <v>0</v>
      </c>
      <c r="Q62" s="217">
        <f t="shared" ca="1" si="24"/>
        <v>2669.2784158513359</v>
      </c>
      <c r="R62" s="222">
        <f t="shared" ca="1" si="36"/>
        <v>41318.580280477923</v>
      </c>
      <c r="S62" s="228" t="s">
        <v>266</v>
      </c>
      <c r="T62" s="225">
        <f t="shared" ca="1" si="37"/>
        <v>294647.97522798326</v>
      </c>
      <c r="V62" s="224">
        <f t="shared" ca="1" si="38"/>
        <v>38649.301864626585</v>
      </c>
      <c r="W62" s="183" t="str">
        <f t="shared" si="39"/>
        <v>S.045</v>
      </c>
    </row>
    <row r="63" spans="1:23" ht="17.25" customHeight="1">
      <c r="A63" s="230" t="s">
        <v>345</v>
      </c>
      <c r="B63" s="192" t="s">
        <v>191</v>
      </c>
      <c r="C63" s="226" t="str">
        <f t="shared" ca="1" si="32"/>
        <v>CHAMBER SPRINGS - TONTITOWN 345KV CKT 1</v>
      </c>
      <c r="D63" s="216">
        <f t="shared" ca="1" si="32"/>
        <v>2008</v>
      </c>
      <c r="E63" s="665">
        <f t="shared" ca="1" si="32"/>
        <v>1606027.4766677744</v>
      </c>
      <c r="F63" s="218">
        <f t="shared" ca="1" si="32"/>
        <v>0</v>
      </c>
      <c r="G63" s="218">
        <f t="shared" ca="1" si="33"/>
        <v>1606027.4766677744</v>
      </c>
      <c r="H63" s="219"/>
      <c r="I63" s="220">
        <f t="shared" ca="1" si="6"/>
        <v>336573.91027413309</v>
      </c>
      <c r="J63" s="221">
        <v>1678130.1691034937</v>
      </c>
      <c r="K63" s="221">
        <v>1820918.3942404275</v>
      </c>
      <c r="L63" s="217">
        <f t="shared" si="34"/>
        <v>-142788.22513693385</v>
      </c>
      <c r="M63" s="217"/>
      <c r="N63" s="218">
        <v>0</v>
      </c>
      <c r="O63" s="218">
        <v>0</v>
      </c>
      <c r="P63" s="218">
        <f t="shared" si="35"/>
        <v>0</v>
      </c>
      <c r="Q63" s="217">
        <f t="shared" ca="1" si="24"/>
        <v>13383.629759975394</v>
      </c>
      <c r="R63" s="222">
        <f t="shared" ca="1" si="36"/>
        <v>207169.31489717463</v>
      </c>
      <c r="S63" s="228" t="s">
        <v>266</v>
      </c>
      <c r="T63" s="225">
        <f t="shared" ca="1" si="37"/>
        <v>1813196.7915649491</v>
      </c>
      <c r="V63" s="224">
        <f t="shared" ca="1" si="38"/>
        <v>193785.68513719924</v>
      </c>
      <c r="W63" s="183" t="str">
        <f t="shared" si="39"/>
        <v>S.046</v>
      </c>
    </row>
    <row r="64" spans="1:23" ht="17.25" customHeight="1">
      <c r="A64" s="230" t="s">
        <v>346</v>
      </c>
      <c r="B64" s="192" t="s">
        <v>191</v>
      </c>
      <c r="C64" s="226" t="str">
        <f t="shared" ca="1" si="32"/>
        <v>FULTON - HOPE 115KV CKT 1</v>
      </c>
      <c r="D64" s="216">
        <f t="shared" ca="1" si="32"/>
        <v>2012</v>
      </c>
      <c r="E64" s="665">
        <f t="shared" ca="1" si="32"/>
        <v>85449.658528885382</v>
      </c>
      <c r="F64" s="218">
        <f t="shared" ca="1" si="32"/>
        <v>0</v>
      </c>
      <c r="G64" s="218">
        <f t="shared" ca="1" si="33"/>
        <v>85449.658528885382</v>
      </c>
      <c r="H64" s="219"/>
      <c r="I64" s="220">
        <f t="shared" ca="1" si="6"/>
        <v>8870.805685418105</v>
      </c>
      <c r="J64" s="221">
        <v>73565.443112594061</v>
      </c>
      <c r="K64" s="221">
        <v>79824.956973232824</v>
      </c>
      <c r="L64" s="217">
        <f t="shared" si="34"/>
        <v>-6259.5138606387627</v>
      </c>
      <c r="M64" s="217"/>
      <c r="N64" s="218">
        <v>0</v>
      </c>
      <c r="O64" s="218">
        <v>0</v>
      </c>
      <c r="P64" s="218">
        <f t="shared" si="35"/>
        <v>0</v>
      </c>
      <c r="Q64" s="217">
        <f t="shared" ca="1" si="24"/>
        <v>180.34646343125843</v>
      </c>
      <c r="R64" s="222">
        <f t="shared" ca="1" si="36"/>
        <v>2791.6382882106009</v>
      </c>
      <c r="S64" s="228" t="s">
        <v>266</v>
      </c>
      <c r="T64" s="225">
        <f t="shared" ca="1" si="37"/>
        <v>88241.296817095979</v>
      </c>
      <c r="V64" s="224">
        <f t="shared" ca="1" si="38"/>
        <v>2611.2918247793423</v>
      </c>
      <c r="W64" s="183" t="str">
        <f t="shared" si="39"/>
        <v>S.047</v>
      </c>
    </row>
    <row r="65" spans="1:23" ht="17.25" customHeight="1">
      <c r="A65" s="230" t="s">
        <v>347</v>
      </c>
      <c r="B65" s="192" t="s">
        <v>191</v>
      </c>
      <c r="C65" s="226" t="str">
        <f t="shared" ca="1" si="32"/>
        <v>MINEOLA - NORTH MINEOLA 69KV CKT 1</v>
      </c>
      <c r="D65" s="216">
        <f t="shared" ca="1" si="32"/>
        <v>2010</v>
      </c>
      <c r="E65" s="665">
        <f t="shared" ca="1" si="32"/>
        <v>16562.400820096133</v>
      </c>
      <c r="F65" s="218">
        <f t="shared" ca="1" si="32"/>
        <v>0</v>
      </c>
      <c r="G65" s="218">
        <f t="shared" ca="1" si="33"/>
        <v>16562.400820096133</v>
      </c>
      <c r="H65" s="219"/>
      <c r="I65" s="220">
        <f t="shared" ca="1" si="6"/>
        <v>2572.1050690208776</v>
      </c>
      <c r="J65" s="221">
        <v>15742.302221111373</v>
      </c>
      <c r="K65" s="221">
        <v>17081.778404250705</v>
      </c>
      <c r="L65" s="217">
        <f t="shared" si="34"/>
        <v>-1339.4761831393316</v>
      </c>
      <c r="M65" s="217"/>
      <c r="N65" s="218">
        <v>0</v>
      </c>
      <c r="O65" s="218">
        <v>0</v>
      </c>
      <c r="P65" s="218">
        <f t="shared" si="35"/>
        <v>0</v>
      </c>
      <c r="Q65" s="217">
        <f t="shared" ca="1" si="24"/>
        <v>85.130378068997985</v>
      </c>
      <c r="R65" s="222">
        <f t="shared" ca="1" si="36"/>
        <v>1317.759263950544</v>
      </c>
      <c r="S65" s="228" t="s">
        <v>266</v>
      </c>
      <c r="T65" s="225">
        <f t="shared" ca="1" si="37"/>
        <v>17880.160084046678</v>
      </c>
      <c r="V65" s="224">
        <f t="shared" ca="1" si="38"/>
        <v>1232.628885881546</v>
      </c>
      <c r="W65" s="183" t="str">
        <f t="shared" si="39"/>
        <v>S.048</v>
      </c>
    </row>
    <row r="66" spans="1:23" ht="17.25" customHeight="1">
      <c r="A66" s="230" t="s">
        <v>348</v>
      </c>
      <c r="B66" s="192" t="s">
        <v>191</v>
      </c>
      <c r="C66" s="226" t="str">
        <f t="shared" ca="1" si="32"/>
        <v xml:space="preserve">SUGAR HILL 138/69KV TRANSFORMER CKT 1 </v>
      </c>
      <c r="D66" s="216">
        <f t="shared" ca="1" si="32"/>
        <v>2010</v>
      </c>
      <c r="E66" s="665">
        <f t="shared" ca="1" si="32"/>
        <v>2486.7942306042569</v>
      </c>
      <c r="F66" s="218">
        <f t="shared" ca="1" si="32"/>
        <v>0</v>
      </c>
      <c r="G66" s="218">
        <f t="shared" ca="1" si="33"/>
        <v>2486.7942306042569</v>
      </c>
      <c r="H66" s="219"/>
      <c r="I66" s="220">
        <f t="shared" ca="1" si="6"/>
        <v>232.09013202523147</v>
      </c>
      <c r="J66" s="221">
        <v>2177.8344044784762</v>
      </c>
      <c r="K66" s="221">
        <v>2363.1413103329614</v>
      </c>
      <c r="L66" s="217">
        <f t="shared" si="34"/>
        <v>-185.30690585448519</v>
      </c>
      <c r="M66" s="217"/>
      <c r="N66" s="218">
        <v>0</v>
      </c>
      <c r="O66" s="218">
        <v>0</v>
      </c>
      <c r="P66" s="218">
        <f t="shared" si="35"/>
        <v>0</v>
      </c>
      <c r="Q66" s="217">
        <f t="shared" ca="1" si="24"/>
        <v>3.2310404022008301</v>
      </c>
      <c r="R66" s="222">
        <f t="shared" ca="1" si="36"/>
        <v>50.014266572947108</v>
      </c>
      <c r="S66" s="228" t="s">
        <v>266</v>
      </c>
      <c r="T66" s="225">
        <f t="shared" ca="1" si="37"/>
        <v>2536.8084971772041</v>
      </c>
      <c r="V66" s="224">
        <f t="shared" ca="1" si="38"/>
        <v>46.783226170746275</v>
      </c>
      <c r="W66" s="183" t="str">
        <f t="shared" si="39"/>
        <v>S.049</v>
      </c>
    </row>
    <row r="67" spans="1:23" ht="17.25" customHeight="1">
      <c r="A67" s="230" t="s">
        <v>349</v>
      </c>
      <c r="B67" s="192" t="s">
        <v>191</v>
      </c>
      <c r="C67" s="226" t="str">
        <f t="shared" ca="1" si="32"/>
        <v>Dekalb-New Boston 69 kV</v>
      </c>
      <c r="D67" s="216">
        <f t="shared" ca="1" si="32"/>
        <v>2015</v>
      </c>
      <c r="E67" s="665">
        <f t="shared" ca="1" si="32"/>
        <v>1869593.2846943685</v>
      </c>
      <c r="F67" s="218">
        <f t="shared" ca="1" si="32"/>
        <v>0</v>
      </c>
      <c r="G67" s="218">
        <f t="shared" ca="1" si="33"/>
        <v>1869593.2846943685</v>
      </c>
      <c r="H67" s="219"/>
      <c r="I67" s="220">
        <f t="shared" ca="1" si="6"/>
        <v>31047.641597541282</v>
      </c>
      <c r="J67" s="221">
        <v>1457584.7738164885</v>
      </c>
      <c r="K67" s="221">
        <v>1581607.3000017263</v>
      </c>
      <c r="L67" s="217">
        <f t="shared" si="34"/>
        <v>-124022.5261852378</v>
      </c>
      <c r="M67" s="217"/>
      <c r="N67" s="218">
        <v>0</v>
      </c>
      <c r="O67" s="218">
        <v>0</v>
      </c>
      <c r="P67" s="218">
        <f t="shared" si="35"/>
        <v>0</v>
      </c>
      <c r="Q67" s="217">
        <f t="shared" ca="1" si="24"/>
        <v>-6421.2247226475256</v>
      </c>
      <c r="R67" s="222">
        <f t="shared" ca="1" si="36"/>
        <v>-99396.109310344051</v>
      </c>
      <c r="S67" s="228" t="s">
        <v>266</v>
      </c>
      <c r="T67" s="225">
        <f t="shared" ca="1" si="37"/>
        <v>1770197.1753840244</v>
      </c>
      <c r="V67" s="224">
        <f t="shared" ca="1" si="38"/>
        <v>-92974.884587696521</v>
      </c>
      <c r="W67" s="183" t="str">
        <f t="shared" si="39"/>
        <v>S.050</v>
      </c>
    </row>
    <row r="68" spans="1:23" ht="17.25" customHeight="1">
      <c r="A68" s="230" t="s">
        <v>350</v>
      </c>
      <c r="B68" s="192" t="s">
        <v>191</v>
      </c>
      <c r="C68" s="226" t="str">
        <f t="shared" ca="1" si="32"/>
        <v>Hardy Street-Waterworks 69 kV</v>
      </c>
      <c r="D68" s="216">
        <f t="shared" ca="1" si="32"/>
        <v>2015</v>
      </c>
      <c r="E68" s="665">
        <f t="shared" ca="1" si="32"/>
        <v>656777.38185664476</v>
      </c>
      <c r="F68" s="218">
        <f t="shared" ca="1" si="32"/>
        <v>0</v>
      </c>
      <c r="G68" s="218">
        <f t="shared" ca="1" si="33"/>
        <v>656777.38185664476</v>
      </c>
      <c r="H68" s="219"/>
      <c r="I68" s="220">
        <f t="shared" ca="1" si="6"/>
        <v>23025.762232962064</v>
      </c>
      <c r="J68" s="221">
        <v>508840.23060936271</v>
      </c>
      <c r="K68" s="221">
        <v>552136.27208735736</v>
      </c>
      <c r="L68" s="217">
        <f t="shared" si="34"/>
        <v>-43296.041477994644</v>
      </c>
      <c r="M68" s="217"/>
      <c r="N68" s="218">
        <v>0</v>
      </c>
      <c r="O68" s="218">
        <v>0</v>
      </c>
      <c r="P68" s="218">
        <f t="shared" si="35"/>
        <v>0</v>
      </c>
      <c r="Q68" s="217">
        <f t="shared" ca="1" si="24"/>
        <v>-1399.9481558958178</v>
      </c>
      <c r="R68" s="222">
        <f t="shared" ca="1" si="36"/>
        <v>-21670.227400928397</v>
      </c>
      <c r="S68" s="228" t="s">
        <v>266</v>
      </c>
      <c r="T68" s="225">
        <f t="shared" ca="1" si="37"/>
        <v>635107.15445571637</v>
      </c>
      <c r="V68" s="224">
        <f t="shared" ca="1" si="38"/>
        <v>-20270.27924503258</v>
      </c>
      <c r="W68" s="183" t="str">
        <f t="shared" si="39"/>
        <v>S.051</v>
      </c>
    </row>
    <row r="69" spans="1:23" ht="17.25" customHeight="1">
      <c r="A69" s="230" t="s">
        <v>351</v>
      </c>
      <c r="B69" s="192" t="s">
        <v>191</v>
      </c>
      <c r="C69" s="226" t="str">
        <f t="shared" ca="1" si="32"/>
        <v>Red Oak (State Line)-North Huntington 69 kV</v>
      </c>
      <c r="D69" s="216">
        <f t="shared" ca="1" si="32"/>
        <v>2015</v>
      </c>
      <c r="E69" s="665">
        <f t="shared" ca="1" si="32"/>
        <v>1410308.0751093051</v>
      </c>
      <c r="F69" s="218">
        <f t="shared" ca="1" si="32"/>
        <v>0</v>
      </c>
      <c r="G69" s="218">
        <f t="shared" ca="1" si="33"/>
        <v>1410308.0751093051</v>
      </c>
      <c r="H69" s="219"/>
      <c r="I69" s="220">
        <f t="shared" ca="1" si="6"/>
        <v>51328.273144993</v>
      </c>
      <c r="J69" s="221">
        <v>1045909.796211792</v>
      </c>
      <c r="K69" s="221">
        <v>1134903.8481655794</v>
      </c>
      <c r="L69" s="217">
        <f t="shared" si="34"/>
        <v>-88994.051953787333</v>
      </c>
      <c r="M69" s="217"/>
      <c r="N69" s="218">
        <v>0</v>
      </c>
      <c r="O69" s="218">
        <v>0</v>
      </c>
      <c r="P69" s="218">
        <f t="shared" si="35"/>
        <v>0</v>
      </c>
      <c r="Q69" s="217">
        <f t="shared" ca="1" si="24"/>
        <v>-2601.3523023701514</v>
      </c>
      <c r="R69" s="222">
        <f t="shared" ca="1" si="36"/>
        <v>-40267.131111164483</v>
      </c>
      <c r="S69" s="228" t="s">
        <v>266</v>
      </c>
      <c r="T69" s="225">
        <f t="shared" ca="1" si="37"/>
        <v>1370040.9439981405</v>
      </c>
      <c r="V69" s="224">
        <f t="shared" ca="1" si="38"/>
        <v>-37665.778808794334</v>
      </c>
      <c r="W69" s="183" t="str">
        <f t="shared" si="39"/>
        <v>S.052</v>
      </c>
    </row>
    <row r="70" spans="1:23" ht="17.25" customHeight="1">
      <c r="A70" s="230" t="s">
        <v>352</v>
      </c>
      <c r="B70" s="192" t="s">
        <v>191</v>
      </c>
      <c r="C70" s="226" t="str">
        <f t="shared" ca="1" si="32"/>
        <v>Mt. Pleasant - West Mt. Pleasant 69 kV Ckt 1)</v>
      </c>
      <c r="D70" s="216">
        <f t="shared" ca="1" si="32"/>
        <v>2015</v>
      </c>
      <c r="E70" s="665">
        <f t="shared" ca="1" si="32"/>
        <v>679924.72685761354</v>
      </c>
      <c r="F70" s="218">
        <f t="shared" ca="1" si="32"/>
        <v>0</v>
      </c>
      <c r="G70" s="218">
        <f t="shared" ca="1" si="33"/>
        <v>679924.72685761354</v>
      </c>
      <c r="H70" s="219"/>
      <c r="I70" s="220">
        <f t="shared" ca="1" si="6"/>
        <v>24659.457093549659</v>
      </c>
      <c r="J70" s="221">
        <v>503524.05896433274</v>
      </c>
      <c r="K70" s="221">
        <v>546367.75965989416</v>
      </c>
      <c r="L70" s="217">
        <f t="shared" si="34"/>
        <v>-42843.70069556142</v>
      </c>
      <c r="M70" s="217"/>
      <c r="N70" s="218">
        <v>0</v>
      </c>
      <c r="O70" s="218">
        <v>0</v>
      </c>
      <c r="P70" s="218">
        <f t="shared" si="35"/>
        <v>0</v>
      </c>
      <c r="Q70" s="217">
        <f t="shared" ca="1" si="24"/>
        <v>-1255.8780266056353</v>
      </c>
      <c r="R70" s="222">
        <f t="shared" ca="1" si="36"/>
        <v>-19440.121628617395</v>
      </c>
      <c r="S70" s="228" t="s">
        <v>266</v>
      </c>
      <c r="T70" s="225">
        <f t="shared" ca="1" si="37"/>
        <v>660484.60522899614</v>
      </c>
      <c r="V70" s="224">
        <f t="shared" ca="1" si="38"/>
        <v>-18184.24360201176</v>
      </c>
      <c r="W70" s="183" t="str">
        <f t="shared" si="39"/>
        <v>S.053</v>
      </c>
    </row>
    <row r="71" spans="1:23" ht="17.25" customHeight="1">
      <c r="A71" s="230" t="s">
        <v>353</v>
      </c>
      <c r="B71" s="192" t="s">
        <v>191</v>
      </c>
      <c r="C71" s="226" t="str">
        <f t="shared" ca="1" si="32"/>
        <v>Benteler - Port Robson 138 kV Ckt 1 and 2</v>
      </c>
      <c r="D71" s="216">
        <f t="shared" ca="1" si="32"/>
        <v>2015</v>
      </c>
      <c r="E71" s="665">
        <f t="shared" ca="1" si="32"/>
        <v>1641312.6320202737</v>
      </c>
      <c r="F71" s="218">
        <f t="shared" ca="1" si="32"/>
        <v>0</v>
      </c>
      <c r="G71" s="218">
        <f t="shared" ca="1" si="33"/>
        <v>1641312.6320202737</v>
      </c>
      <c r="H71" s="219"/>
      <c r="I71" s="220">
        <f t="shared" ca="1" si="6"/>
        <v>59576.992679451359</v>
      </c>
      <c r="J71" s="221">
        <v>1215892.9598409836</v>
      </c>
      <c r="K71" s="221">
        <v>1319350.487086881</v>
      </c>
      <c r="L71" s="217">
        <f t="shared" si="34"/>
        <v>-103457.52724589733</v>
      </c>
      <c r="M71" s="217"/>
      <c r="N71" s="218">
        <v>0</v>
      </c>
      <c r="O71" s="218">
        <v>0</v>
      </c>
      <c r="P71" s="218">
        <f t="shared" si="35"/>
        <v>0</v>
      </c>
      <c r="Q71" s="217">
        <f t="shared" ca="1" si="24"/>
        <v>-3030.5686815376671</v>
      </c>
      <c r="R71" s="222">
        <f t="shared" ca="1" si="36"/>
        <v>-46911.103247983643</v>
      </c>
      <c r="S71" s="228" t="s">
        <v>266</v>
      </c>
      <c r="T71" s="225">
        <f ca="1">+G71+R71</f>
        <v>1594401.5287722901</v>
      </c>
      <c r="V71" s="224">
        <f t="shared" ca="1" si="38"/>
        <v>-43880.534566445975</v>
      </c>
      <c r="W71" s="183" t="str">
        <f t="shared" si="39"/>
        <v>S.054</v>
      </c>
    </row>
    <row r="72" spans="1:23" ht="17.25" customHeight="1">
      <c r="A72" s="230" t="s">
        <v>363</v>
      </c>
      <c r="B72" s="192" t="s">
        <v>191</v>
      </c>
      <c r="C72" s="226" t="str">
        <f t="shared" ca="1" si="32"/>
        <v>Ellerbe Rd-S Shreveport 69 kv Build</v>
      </c>
      <c r="D72" s="216">
        <f t="shared" ca="1" si="32"/>
        <v>2016</v>
      </c>
      <c r="E72" s="665">
        <f t="shared" ca="1" si="32"/>
        <v>1127106.9316908673</v>
      </c>
      <c r="F72" s="218">
        <f t="shared" ca="1" si="32"/>
        <v>0</v>
      </c>
      <c r="G72" s="218">
        <f t="shared" ref="G72:G77" ca="1" si="40">+E72+F72</f>
        <v>1127106.9316908673</v>
      </c>
      <c r="H72" s="219"/>
      <c r="I72" s="220">
        <f t="shared" ca="1" si="6"/>
        <v>36850.43791345018</v>
      </c>
      <c r="J72" s="221">
        <v>840423.37065890571</v>
      </c>
      <c r="K72" s="221">
        <v>911933.05665906472</v>
      </c>
      <c r="L72" s="217">
        <f t="shared" ref="L72:L77" si="41">+J72-K72</f>
        <v>-71509.68600015901</v>
      </c>
      <c r="M72" s="217"/>
      <c r="N72" s="218">
        <v>0</v>
      </c>
      <c r="O72" s="218">
        <v>0</v>
      </c>
      <c r="P72" s="218">
        <f t="shared" ref="P72:P77" si="42">+N72-O72</f>
        <v>0</v>
      </c>
      <c r="Q72" s="217">
        <f t="shared" ca="1" si="24"/>
        <v>-2393.7090287305355</v>
      </c>
      <c r="R72" s="222">
        <f t="shared" ref="R72:R77" ca="1" si="43">I72+L72+P72+Q72</f>
        <v>-37052.957115439363</v>
      </c>
      <c r="S72" s="228" t="s">
        <v>266</v>
      </c>
      <c r="T72" s="225">
        <f t="shared" ref="T72:T77" ca="1" si="44">+G72+R72</f>
        <v>1090053.9745754278</v>
      </c>
      <c r="V72" s="224">
        <f ca="1">+I72+L72+P72</f>
        <v>-34659.248086708831</v>
      </c>
      <c r="W72" s="183" t="str">
        <f>A72</f>
        <v>S.055</v>
      </c>
    </row>
    <row r="73" spans="1:23" ht="17.25" customHeight="1">
      <c r="A73" s="230" t="s">
        <v>364</v>
      </c>
      <c r="B73" s="192" t="s">
        <v>191</v>
      </c>
      <c r="C73" s="226" t="str">
        <f t="shared" ca="1" si="32"/>
        <v>Logansport 138 kv</v>
      </c>
      <c r="D73" s="216">
        <f t="shared" ca="1" si="32"/>
        <v>2016</v>
      </c>
      <c r="E73" s="665">
        <f t="shared" ca="1" si="32"/>
        <v>187684.94156484964</v>
      </c>
      <c r="F73" s="218">
        <f t="shared" ca="1" si="32"/>
        <v>0</v>
      </c>
      <c r="G73" s="218">
        <f t="shared" ca="1" si="40"/>
        <v>187684.94156484964</v>
      </c>
      <c r="H73" s="219"/>
      <c r="I73" s="220">
        <f t="shared" ca="1" si="6"/>
        <v>7377.8622899875045</v>
      </c>
      <c r="J73" s="221">
        <v>140573.7932879609</v>
      </c>
      <c r="K73" s="221">
        <v>152534.89309649207</v>
      </c>
      <c r="L73" s="217">
        <f t="shared" si="41"/>
        <v>-11961.099808531173</v>
      </c>
      <c r="M73" s="217"/>
      <c r="N73" s="218">
        <v>0</v>
      </c>
      <c r="O73" s="218">
        <v>0</v>
      </c>
      <c r="P73" s="218">
        <f t="shared" si="42"/>
        <v>0</v>
      </c>
      <c r="Q73" s="217">
        <f t="shared" ca="1" si="24"/>
        <v>-316.53707551612069</v>
      </c>
      <c r="R73" s="222">
        <f t="shared" ca="1" si="43"/>
        <v>-4899.7745940597888</v>
      </c>
      <c r="S73" s="228" t="s">
        <v>266</v>
      </c>
      <c r="T73" s="225">
        <f t="shared" ca="1" si="44"/>
        <v>182785.16697078984</v>
      </c>
      <c r="V73" s="224">
        <f ca="1">+I73+L73+P73</f>
        <v>-4583.2375185436686</v>
      </c>
      <c r="W73" s="183" t="str">
        <f>A73</f>
        <v>S.056</v>
      </c>
    </row>
    <row r="74" spans="1:23" ht="17.25" customHeight="1">
      <c r="A74" s="230" t="s">
        <v>365</v>
      </c>
      <c r="B74" s="192" t="s">
        <v>191</v>
      </c>
      <c r="C74" s="226" t="str">
        <f t="shared" ca="1" si="32"/>
        <v>Winnsboro 138 kw</v>
      </c>
      <c r="D74" s="216">
        <f t="shared" ca="1" si="32"/>
        <v>2016</v>
      </c>
      <c r="E74" s="665">
        <f t="shared" ca="1" si="32"/>
        <v>147960.06581049709</v>
      </c>
      <c r="F74" s="218">
        <f t="shared" ca="1" si="32"/>
        <v>0</v>
      </c>
      <c r="G74" s="218">
        <f t="shared" ca="1" si="40"/>
        <v>147960.06581049709</v>
      </c>
      <c r="H74" s="219"/>
      <c r="I74" s="220">
        <f t="shared" ca="1" si="6"/>
        <v>4780.2268840905745</v>
      </c>
      <c r="J74" s="221">
        <v>110177.0853827079</v>
      </c>
      <c r="K74" s="221">
        <v>119551.79943183424</v>
      </c>
      <c r="L74" s="217">
        <f t="shared" si="41"/>
        <v>-9374.7140491263417</v>
      </c>
      <c r="M74" s="217"/>
      <c r="N74" s="218">
        <v>0</v>
      </c>
      <c r="O74" s="218">
        <v>0</v>
      </c>
      <c r="P74" s="218">
        <f t="shared" si="42"/>
        <v>0</v>
      </c>
      <c r="Q74" s="217">
        <f t="shared" ca="1" si="24"/>
        <v>-317.31402198393778</v>
      </c>
      <c r="R74" s="222">
        <f t="shared" ca="1" si="43"/>
        <v>-4911.8011870197051</v>
      </c>
      <c r="S74" s="228" t="s">
        <v>266</v>
      </c>
      <c r="T74" s="225">
        <f t="shared" ca="1" si="44"/>
        <v>143048.26462347739</v>
      </c>
      <c r="V74" s="224">
        <f ca="1">+I74+L74+P74</f>
        <v>-4594.4871650357672</v>
      </c>
      <c r="W74" s="183" t="str">
        <f>A74</f>
        <v>S.057</v>
      </c>
    </row>
    <row r="75" spans="1:23" ht="17.25" customHeight="1">
      <c r="A75" s="230" t="s">
        <v>366</v>
      </c>
      <c r="B75" s="192" t="s">
        <v>191</v>
      </c>
      <c r="C75" s="226" t="str">
        <f t="shared" ca="1" si="32"/>
        <v>Rock Hill-Springridge Pan-Harr REC 138 kv</v>
      </c>
      <c r="D75" s="216">
        <f t="shared" ca="1" si="32"/>
        <v>2016</v>
      </c>
      <c r="E75" s="665">
        <f t="shared" ca="1" si="32"/>
        <v>3045191.8978696284</v>
      </c>
      <c r="F75" s="218">
        <f t="shared" ca="1" si="32"/>
        <v>0</v>
      </c>
      <c r="G75" s="218">
        <f t="shared" ca="1" si="40"/>
        <v>3045191.8978696284</v>
      </c>
      <c r="H75" s="219"/>
      <c r="I75" s="220">
        <f t="shared" ca="1" si="6"/>
        <v>137045.11198162427</v>
      </c>
      <c r="J75" s="221">
        <v>2324514.5689148423</v>
      </c>
      <c r="K75" s="221">
        <v>2522302.1516132769</v>
      </c>
      <c r="L75" s="217">
        <f t="shared" si="41"/>
        <v>-197787.58269843459</v>
      </c>
      <c r="M75" s="217"/>
      <c r="N75" s="218">
        <v>0</v>
      </c>
      <c r="O75" s="218">
        <v>0</v>
      </c>
      <c r="P75" s="218">
        <f t="shared" si="42"/>
        <v>0</v>
      </c>
      <c r="Q75" s="217">
        <f t="shared" ca="1" si="24"/>
        <v>-4195.12276257335</v>
      </c>
      <c r="R75" s="222">
        <f t="shared" ca="1" si="43"/>
        <v>-64937.593479383671</v>
      </c>
      <c r="S75" s="228" t="s">
        <v>266</v>
      </c>
      <c r="T75" s="225">
        <f t="shared" ca="1" si="44"/>
        <v>2980254.3043902447</v>
      </c>
      <c r="V75" s="224">
        <f ca="1">+I75+L75+P75</f>
        <v>-60742.47071681032</v>
      </c>
      <c r="W75" s="183" t="str">
        <f>A75</f>
        <v>S.058</v>
      </c>
    </row>
    <row r="76" spans="1:23" ht="17.25" customHeight="1">
      <c r="A76" s="230" t="s">
        <v>367</v>
      </c>
      <c r="B76" s="192" t="s">
        <v>191</v>
      </c>
      <c r="C76" s="226" t="str">
        <f t="shared" ca="1" si="32"/>
        <v>Brownlee-North Mrket 69 kv Rebuild</v>
      </c>
      <c r="D76" s="216">
        <f t="shared" ca="1" si="32"/>
        <v>2017</v>
      </c>
      <c r="E76" s="665">
        <f t="shared" ca="1" si="32"/>
        <v>2088354.751908463</v>
      </c>
      <c r="F76" s="218">
        <f t="shared" ca="1" si="32"/>
        <v>0</v>
      </c>
      <c r="G76" s="218">
        <f t="shared" ca="1" si="40"/>
        <v>2088354.751908463</v>
      </c>
      <c r="H76" s="219"/>
      <c r="I76" s="220">
        <f t="shared" ca="1" si="6"/>
        <v>78119.365202613873</v>
      </c>
      <c r="J76" s="221">
        <v>1212173.5037109051</v>
      </c>
      <c r="K76" s="221">
        <v>1315314.5510143843</v>
      </c>
      <c r="L76" s="217">
        <f t="shared" si="41"/>
        <v>-103141.04730347916</v>
      </c>
      <c r="M76" s="217"/>
      <c r="N76" s="218">
        <v>0</v>
      </c>
      <c r="O76" s="218">
        <v>0</v>
      </c>
      <c r="P76" s="218">
        <f t="shared" si="42"/>
        <v>0</v>
      </c>
      <c r="Q76" s="217">
        <f t="shared" ca="1" si="24"/>
        <v>-1728.0994154583218</v>
      </c>
      <c r="R76" s="222">
        <f t="shared" ca="1" si="43"/>
        <v>-26749.781516323612</v>
      </c>
      <c r="S76" s="228" t="s">
        <v>266</v>
      </c>
      <c r="T76" s="225">
        <f t="shared" ca="1" si="44"/>
        <v>2061604.9703921394</v>
      </c>
      <c r="V76" s="224">
        <f ca="1">+I76+L76+P76</f>
        <v>-25021.682100865291</v>
      </c>
      <c r="W76" s="183" t="str">
        <f>A76</f>
        <v>S.059</v>
      </c>
    </row>
    <row r="77" spans="1:23" ht="17.25" customHeight="1">
      <c r="A77" s="230" t="s">
        <v>371</v>
      </c>
      <c r="B77" s="192" t="s">
        <v>191</v>
      </c>
      <c r="C77" s="226" t="str">
        <f t="shared" ca="1" si="32"/>
        <v>Valliant-NW Texarkana 345 kV</v>
      </c>
      <c r="D77" s="216">
        <f t="shared" ca="1" si="32"/>
        <v>2016</v>
      </c>
      <c r="E77" s="665">
        <f t="shared" ca="1" si="32"/>
        <v>11799344.189724851</v>
      </c>
      <c r="F77" s="218">
        <f t="shared" ca="1" si="32"/>
        <v>0</v>
      </c>
      <c r="G77" s="218">
        <f t="shared" ca="1" si="40"/>
        <v>11799344.189724851</v>
      </c>
      <c r="H77" s="219"/>
      <c r="I77" s="220">
        <f t="shared" ca="1" si="6"/>
        <v>445327.20085370913</v>
      </c>
      <c r="J77" s="221">
        <v>7891821.7721710633</v>
      </c>
      <c r="K77" s="221">
        <v>8563318.6826564521</v>
      </c>
      <c r="L77" s="217">
        <f t="shared" si="41"/>
        <v>-671496.91048538871</v>
      </c>
      <c r="M77" s="217"/>
      <c r="N77" s="218">
        <v>0</v>
      </c>
      <c r="O77" s="218">
        <v>0</v>
      </c>
      <c r="P77" s="218">
        <f t="shared" si="42"/>
        <v>0</v>
      </c>
      <c r="Q77" s="217">
        <f t="shared" ca="1" si="24"/>
        <v>-15620.202568050683</v>
      </c>
      <c r="R77" s="222">
        <f t="shared" ca="1" si="43"/>
        <v>-241789.91219973026</v>
      </c>
      <c r="S77" s="228" t="s">
        <v>266</v>
      </c>
      <c r="T77" s="225">
        <f t="shared" ca="1" si="44"/>
        <v>11557554.277525121</v>
      </c>
      <c r="V77" s="224">
        <f t="shared" ref="V77:V84" ca="1" si="45">+I77+L77+P77</f>
        <v>-226169.70963167958</v>
      </c>
      <c r="W77" s="183" t="str">
        <f t="shared" ref="W77:W84" si="46">A77</f>
        <v>S.060</v>
      </c>
    </row>
    <row r="78" spans="1:23" ht="17.25" customHeight="1">
      <c r="A78" s="230" t="s">
        <v>372</v>
      </c>
      <c r="B78" s="192" t="s">
        <v>191</v>
      </c>
      <c r="C78" s="226" t="str">
        <f t="shared" ref="C78:F91" ca="1" si="47">INDIRECT("'"&amp; $A78 &amp; "'!" &amp;C$103)</f>
        <v>Messick 500/230 kV</v>
      </c>
      <c r="D78" s="216">
        <f t="shared" ca="1" si="47"/>
        <v>2016</v>
      </c>
      <c r="E78" s="665">
        <f t="shared" ca="1" si="47"/>
        <v>7001269.4944881881</v>
      </c>
      <c r="F78" s="218">
        <f t="shared" ca="1" si="47"/>
        <v>0</v>
      </c>
      <c r="G78" s="218">
        <f t="shared" ref="G78:G84" ca="1" si="48">+E78+F78</f>
        <v>7001269.4944881881</v>
      </c>
      <c r="H78" s="219"/>
      <c r="I78" s="220">
        <f t="shared" ca="1" si="6"/>
        <v>266555.8070573071</v>
      </c>
      <c r="J78" s="221">
        <v>5066664.5972869545</v>
      </c>
      <c r="K78" s="221">
        <v>5497775.4005670343</v>
      </c>
      <c r="L78" s="217">
        <f t="shared" ref="L78:L84" si="49">+J78-K78</f>
        <v>-431110.80328007974</v>
      </c>
      <c r="M78" s="217"/>
      <c r="N78" s="218">
        <v>0</v>
      </c>
      <c r="O78" s="218">
        <v>0</v>
      </c>
      <c r="P78" s="218">
        <f t="shared" ref="P78:P84" si="50">+N78-O78</f>
        <v>0</v>
      </c>
      <c r="Q78" s="217">
        <f t="shared" ca="1" si="24"/>
        <v>-11364.839167766657</v>
      </c>
      <c r="R78" s="222">
        <f t="shared" ref="R78:R84" ca="1" si="51">I78+L78+P78+Q78</f>
        <v>-175919.83539053929</v>
      </c>
      <c r="S78" s="228" t="s">
        <v>266</v>
      </c>
      <c r="T78" s="225">
        <f t="shared" ref="T78:T84" ca="1" si="52">+G78+R78</f>
        <v>6825349.6590976492</v>
      </c>
      <c r="V78" s="224">
        <f t="shared" ca="1" si="45"/>
        <v>-164554.99622277264</v>
      </c>
      <c r="W78" s="183" t="str">
        <f t="shared" si="46"/>
        <v>S.061</v>
      </c>
    </row>
    <row r="79" spans="1:23" ht="17.25" customHeight="1">
      <c r="A79" s="230" t="s">
        <v>373</v>
      </c>
      <c r="B79" s="192" t="s">
        <v>191</v>
      </c>
      <c r="C79" s="226" t="str">
        <f t="shared" ca="1" si="47"/>
        <v>Letourneau 69 kV Capacitor Bank Addition</v>
      </c>
      <c r="D79" s="216">
        <f t="shared" ca="1" si="47"/>
        <v>2017</v>
      </c>
      <c r="E79" s="665">
        <f t="shared" ca="1" si="47"/>
        <v>153469.16100420433</v>
      </c>
      <c r="F79" s="218">
        <f t="shared" ca="1" si="47"/>
        <v>0</v>
      </c>
      <c r="G79" s="218">
        <f t="shared" ca="1" si="48"/>
        <v>153469.16100420433</v>
      </c>
      <c r="H79" s="219"/>
      <c r="I79" s="220">
        <f t="shared" ca="1" si="6"/>
        <v>5185.9572387451481</v>
      </c>
      <c r="J79" s="221">
        <v>127688.27093948759</v>
      </c>
      <c r="K79" s="221">
        <v>138552.97137449236</v>
      </c>
      <c r="L79" s="217">
        <f t="shared" si="49"/>
        <v>-10864.700435004779</v>
      </c>
      <c r="M79" s="217"/>
      <c r="N79" s="218">
        <v>0</v>
      </c>
      <c r="O79" s="218">
        <v>0</v>
      </c>
      <c r="P79" s="218">
        <f t="shared" si="50"/>
        <v>0</v>
      </c>
      <c r="Q79" s="217">
        <f t="shared" ca="1" si="24"/>
        <v>-392.19716557964045</v>
      </c>
      <c r="R79" s="222">
        <f t="shared" ca="1" si="51"/>
        <v>-6070.9403618392716</v>
      </c>
      <c r="S79" s="228" t="s">
        <v>266</v>
      </c>
      <c r="T79" s="225">
        <f t="shared" ca="1" si="52"/>
        <v>147398.22064236505</v>
      </c>
      <c r="V79" s="224">
        <f t="shared" ca="1" si="45"/>
        <v>-5678.7431962596311</v>
      </c>
      <c r="W79" s="183" t="str">
        <f t="shared" si="46"/>
        <v>S.062</v>
      </c>
    </row>
    <row r="80" spans="1:23" ht="17.25" customHeight="1">
      <c r="A80" s="230" t="s">
        <v>374</v>
      </c>
      <c r="B80" s="192" t="s">
        <v>191</v>
      </c>
      <c r="C80" s="226" t="str">
        <f t="shared" ca="1" si="47"/>
        <v>Brooks Street - Edwards Street 69 kV Line Rebuild</v>
      </c>
      <c r="D80" s="216">
        <f t="shared" ca="1" si="47"/>
        <v>2017</v>
      </c>
      <c r="E80" s="665">
        <f t="shared" ca="1" si="47"/>
        <v>571779.72158256301</v>
      </c>
      <c r="F80" s="218">
        <f t="shared" ca="1" si="47"/>
        <v>0</v>
      </c>
      <c r="G80" s="218">
        <f t="shared" ca="1" si="48"/>
        <v>571779.72158256301</v>
      </c>
      <c r="H80" s="219"/>
      <c r="I80" s="220">
        <f t="shared" ca="1" si="6"/>
        <v>25361.728578974144</v>
      </c>
      <c r="J80" s="221">
        <v>225205.51447771111</v>
      </c>
      <c r="K80" s="221">
        <v>244367.73222182179</v>
      </c>
      <c r="L80" s="217">
        <f t="shared" si="49"/>
        <v>-19162.217744110676</v>
      </c>
      <c r="M80" s="217"/>
      <c r="N80" s="218">
        <v>0</v>
      </c>
      <c r="O80" s="218">
        <v>0</v>
      </c>
      <c r="P80" s="218">
        <f t="shared" si="50"/>
        <v>0</v>
      </c>
      <c r="Q80" s="217">
        <f t="shared" ca="1" si="24"/>
        <v>428.16350262417433</v>
      </c>
      <c r="R80" s="222">
        <f t="shared" ca="1" si="51"/>
        <v>6627.6743374876423</v>
      </c>
      <c r="S80" s="228" t="s">
        <v>266</v>
      </c>
      <c r="T80" s="225">
        <f t="shared" ca="1" si="52"/>
        <v>578407.39592005068</v>
      </c>
      <c r="V80" s="224">
        <f t="shared" ca="1" si="45"/>
        <v>6199.5108348634676</v>
      </c>
      <c r="W80" s="183" t="str">
        <f t="shared" si="46"/>
        <v>S.063</v>
      </c>
    </row>
    <row r="81" spans="1:23" ht="17.25" customHeight="1">
      <c r="A81" s="230" t="s">
        <v>375</v>
      </c>
      <c r="B81" s="192" t="s">
        <v>191</v>
      </c>
      <c r="C81" s="226" t="str">
        <f t="shared" ca="1" si="47"/>
        <v>Hallsville - Marshall New 69 kV Circuit</v>
      </c>
      <c r="D81" s="216">
        <f t="shared" ca="1" si="47"/>
        <v>2017</v>
      </c>
      <c r="E81" s="665">
        <f t="shared" ca="1" si="47"/>
        <v>2134967.6945692962</v>
      </c>
      <c r="F81" s="218">
        <f t="shared" ca="1" si="47"/>
        <v>0</v>
      </c>
      <c r="G81" s="218">
        <f t="shared" ca="1" si="48"/>
        <v>2134967.6945692962</v>
      </c>
      <c r="H81" s="219"/>
      <c r="I81" s="220">
        <f t="shared" ca="1" si="6"/>
        <v>49815.497693509562</v>
      </c>
      <c r="J81" s="221">
        <v>2033656.615000641</v>
      </c>
      <c r="K81" s="221">
        <v>2206695.7653241567</v>
      </c>
      <c r="L81" s="217">
        <f t="shared" si="49"/>
        <v>-173039.15032351576</v>
      </c>
      <c r="M81" s="217"/>
      <c r="N81" s="218">
        <v>0</v>
      </c>
      <c r="O81" s="218">
        <v>0</v>
      </c>
      <c r="P81" s="218">
        <f t="shared" si="50"/>
        <v>0</v>
      </c>
      <c r="Q81" s="217">
        <f t="shared" ca="1" si="24"/>
        <v>-8510.3280116083442</v>
      </c>
      <c r="R81" s="222">
        <f t="shared" ca="1" si="51"/>
        <v>-131733.98064161453</v>
      </c>
      <c r="S81" s="228" t="s">
        <v>266</v>
      </c>
      <c r="T81" s="225">
        <f t="shared" ca="1" si="52"/>
        <v>2003233.7139276816</v>
      </c>
      <c r="V81" s="224">
        <f t="shared" ca="1" si="45"/>
        <v>-123223.6526300062</v>
      </c>
      <c r="W81" s="183" t="str">
        <f t="shared" si="46"/>
        <v>S.064</v>
      </c>
    </row>
    <row r="82" spans="1:23" ht="17.25" customHeight="1">
      <c r="A82" s="230" t="s">
        <v>376</v>
      </c>
      <c r="B82" s="192" t="s">
        <v>191</v>
      </c>
      <c r="C82" s="226" t="str">
        <f t="shared" ca="1" si="47"/>
        <v>Daingerfield - Jenkins Rebuild</v>
      </c>
      <c r="D82" s="216">
        <f t="shared" ca="1" si="47"/>
        <v>2017</v>
      </c>
      <c r="E82" s="665">
        <f t="shared" ca="1" si="47"/>
        <v>298808.95544916228</v>
      </c>
      <c r="F82" s="218">
        <f t="shared" ca="1" si="47"/>
        <v>0</v>
      </c>
      <c r="G82" s="218">
        <f t="shared" ca="1" si="48"/>
        <v>298808.95544916228</v>
      </c>
      <c r="H82" s="219"/>
      <c r="I82" s="220">
        <f t="shared" ca="1" si="6"/>
        <v>7609.9505373238935</v>
      </c>
      <c r="J82" s="221">
        <v>335696.4346423063</v>
      </c>
      <c r="K82" s="221">
        <v>364260.06991320971</v>
      </c>
      <c r="L82" s="217">
        <f t="shared" si="49"/>
        <v>-28563.635270903411</v>
      </c>
      <c r="M82" s="217"/>
      <c r="N82" s="218">
        <v>0</v>
      </c>
      <c r="O82" s="218">
        <v>0</v>
      </c>
      <c r="P82" s="218">
        <f t="shared" si="50"/>
        <v>0</v>
      </c>
      <c r="Q82" s="217">
        <f t="shared" ref="Q82:Q88" ca="1" si="53">+V82/$V$96 * $Q$96</f>
        <v>-1447.146926167067</v>
      </c>
      <c r="R82" s="222">
        <f t="shared" ca="1" si="51"/>
        <v>-22400.831659746586</v>
      </c>
      <c r="S82" s="228" t="s">
        <v>266</v>
      </c>
      <c r="T82" s="225">
        <f t="shared" ca="1" si="52"/>
        <v>276408.12378941569</v>
      </c>
      <c r="V82" s="224">
        <f t="shared" ca="1" si="45"/>
        <v>-20953.684733579517</v>
      </c>
      <c r="W82" s="183" t="str">
        <f t="shared" si="46"/>
        <v>S.065</v>
      </c>
    </row>
    <row r="83" spans="1:23" ht="17.25" customHeight="1">
      <c r="A83" s="230" t="s">
        <v>377</v>
      </c>
      <c r="B83" s="192" t="s">
        <v>191</v>
      </c>
      <c r="C83" s="226" t="str">
        <f t="shared" ca="1" si="47"/>
        <v>Broadmoor - Fort Humbug Rebuild</v>
      </c>
      <c r="D83" s="216">
        <f t="shared" ca="1" si="47"/>
        <v>2017</v>
      </c>
      <c r="E83" s="665">
        <f t="shared" ca="1" si="47"/>
        <v>808601.25314846623</v>
      </c>
      <c r="F83" s="218">
        <f t="shared" ca="1" si="47"/>
        <v>0</v>
      </c>
      <c r="G83" s="218">
        <f t="shared" ca="1" si="48"/>
        <v>808601.25314846623</v>
      </c>
      <c r="H83" s="219"/>
      <c r="I83" s="220">
        <f t="shared" ref="I83:I91" ca="1" si="54">INDIRECT("'"&amp; $A83 &amp; "'!" &amp;I$103)</f>
        <v>22236.460397831164</v>
      </c>
      <c r="J83" s="221">
        <v>649110.80639172392</v>
      </c>
      <c r="K83" s="221">
        <v>704342.14760013181</v>
      </c>
      <c r="L83" s="217">
        <f t="shared" si="49"/>
        <v>-55231.341208407888</v>
      </c>
      <c r="M83" s="217"/>
      <c r="N83" s="218">
        <v>0</v>
      </c>
      <c r="O83" s="218">
        <v>0</v>
      </c>
      <c r="P83" s="218">
        <f t="shared" si="50"/>
        <v>0</v>
      </c>
      <c r="Q83" s="217">
        <f t="shared" ca="1" si="53"/>
        <v>-2278.761036609239</v>
      </c>
      <c r="R83" s="222">
        <f t="shared" ca="1" si="51"/>
        <v>-35273.641847185965</v>
      </c>
      <c r="S83" s="228" t="s">
        <v>266</v>
      </c>
      <c r="T83" s="225">
        <f t="shared" ca="1" si="52"/>
        <v>773327.61130128033</v>
      </c>
      <c r="V83" s="224">
        <f t="shared" ca="1" si="45"/>
        <v>-32994.880810576724</v>
      </c>
      <c r="W83" s="183" t="str">
        <f t="shared" si="46"/>
        <v>S.066</v>
      </c>
    </row>
    <row r="84" spans="1:23" ht="17.25" customHeight="1">
      <c r="A84" s="230" t="s">
        <v>378</v>
      </c>
      <c r="B84" s="192" t="s">
        <v>191</v>
      </c>
      <c r="C84" s="226" t="str">
        <f t="shared" ca="1" si="47"/>
        <v>Chamber Springs - Farmington 161 kV Line</v>
      </c>
      <c r="D84" s="216">
        <f t="shared" ca="1" si="47"/>
        <v>2017</v>
      </c>
      <c r="E84" s="665">
        <f t="shared" ca="1" si="47"/>
        <v>1313001.915934932</v>
      </c>
      <c r="F84" s="218">
        <f t="shared" ca="1" si="47"/>
        <v>0</v>
      </c>
      <c r="G84" s="218">
        <f t="shared" ca="1" si="48"/>
        <v>1313001.915934932</v>
      </c>
      <c r="H84" s="219"/>
      <c r="I84" s="220">
        <f t="shared" ca="1" si="54"/>
        <v>37236.09112433577</v>
      </c>
      <c r="J84" s="221">
        <v>1288334.4709410549</v>
      </c>
      <c r="K84" s="221">
        <v>1397955.8792652257</v>
      </c>
      <c r="L84" s="217">
        <f t="shared" si="49"/>
        <v>-109621.40832417086</v>
      </c>
      <c r="M84" s="217"/>
      <c r="N84" s="218">
        <v>0</v>
      </c>
      <c r="O84" s="218">
        <v>0</v>
      </c>
      <c r="P84" s="218">
        <f t="shared" si="50"/>
        <v>0</v>
      </c>
      <c r="Q84" s="217">
        <f t="shared" ca="1" si="53"/>
        <v>-4999.2252254085843</v>
      </c>
      <c r="R84" s="222">
        <f t="shared" ca="1" si="51"/>
        <v>-77384.542425243679</v>
      </c>
      <c r="S84" s="228" t="s">
        <v>266</v>
      </c>
      <c r="T84" s="225">
        <f t="shared" ca="1" si="52"/>
        <v>1235617.3735096883</v>
      </c>
      <c r="V84" s="224">
        <f t="shared" ca="1" si="45"/>
        <v>-72385.317199835088</v>
      </c>
      <c r="W84" s="183" t="str">
        <f t="shared" si="46"/>
        <v>S.067</v>
      </c>
    </row>
    <row r="85" spans="1:23" ht="17.25" customHeight="1">
      <c r="A85" s="230" t="s">
        <v>428</v>
      </c>
      <c r="B85" s="192" t="s">
        <v>191</v>
      </c>
      <c r="C85" s="226" t="str">
        <f t="shared" ca="1" si="47"/>
        <v>Evenside - Northwest Henderson 69 KV Line Rebuild</v>
      </c>
      <c r="D85" s="216">
        <f t="shared" ca="1" si="47"/>
        <v>2018</v>
      </c>
      <c r="E85" s="665">
        <f t="shared" ca="1" si="47"/>
        <v>1404403.3392026301</v>
      </c>
      <c r="F85" s="218">
        <f t="shared" ca="1" si="47"/>
        <v>0</v>
      </c>
      <c r="G85" s="218">
        <f t="shared" ref="G85:G91" ca="1" si="55">+E85+F85</f>
        <v>1404403.3392026301</v>
      </c>
      <c r="H85" s="219"/>
      <c r="I85" s="220">
        <f t="shared" ca="1" si="54"/>
        <v>45884.735089221271</v>
      </c>
      <c r="J85" s="221">
        <v>1175040.0245365952</v>
      </c>
      <c r="K85" s="221">
        <v>1275021.4697531327</v>
      </c>
      <c r="L85" s="217">
        <f t="shared" ref="L85:L91" si="56">+J85-K85</f>
        <v>-99981.445216537453</v>
      </c>
      <c r="M85" s="217"/>
      <c r="N85" s="218">
        <v>0</v>
      </c>
      <c r="O85" s="218">
        <v>0</v>
      </c>
      <c r="P85" s="218">
        <f t="shared" ref="P85:P91" si="57">+N85-O85</f>
        <v>0</v>
      </c>
      <c r="Q85" s="217">
        <f t="shared" ca="1" si="53"/>
        <v>-3736.1394318889747</v>
      </c>
      <c r="R85" s="222">
        <f t="shared" ref="R85:R91" ca="1" si="58">I85+L85+P85+Q85</f>
        <v>-57832.849559205155</v>
      </c>
      <c r="S85" s="228" t="s">
        <v>266</v>
      </c>
      <c r="T85" s="225">
        <f t="shared" ref="T85:T91" ca="1" si="59">+G85+R85</f>
        <v>1346570.489643425</v>
      </c>
      <c r="V85" s="224">
        <f t="shared" ref="V85:V91" ca="1" si="60">+I85+L85+P85</f>
        <v>-54096.710127316182</v>
      </c>
      <c r="W85" s="183" t="str">
        <f t="shared" ref="W85:W91" si="61">A85</f>
        <v>S.068</v>
      </c>
    </row>
    <row r="86" spans="1:23" ht="17.25" customHeight="1">
      <c r="A86" s="230" t="s">
        <v>429</v>
      </c>
      <c r="B86" s="192" t="s">
        <v>191</v>
      </c>
      <c r="C86" s="226" t="str">
        <f t="shared" ca="1" si="47"/>
        <v>Hallsville - Longview Heights 69 KV Line Rebuild</v>
      </c>
      <c r="D86" s="216">
        <f t="shared" ca="1" si="47"/>
        <v>2017</v>
      </c>
      <c r="E86" s="665">
        <f t="shared" ca="1" si="47"/>
        <v>1214734.5737329707</v>
      </c>
      <c r="F86" s="218">
        <f t="shared" ca="1" si="47"/>
        <v>0</v>
      </c>
      <c r="G86" s="218">
        <f t="shared" ca="1" si="55"/>
        <v>1214734.5737329707</v>
      </c>
      <c r="H86" s="219"/>
      <c r="I86" s="220">
        <f t="shared" ca="1" si="54"/>
        <v>17142.733048987808</v>
      </c>
      <c r="J86" s="221">
        <v>952880.75724314502</v>
      </c>
      <c r="K86" s="221">
        <v>1033959.1828616855</v>
      </c>
      <c r="L86" s="217">
        <f t="shared" si="56"/>
        <v>-81078.425618540496</v>
      </c>
      <c r="M86" s="217"/>
      <c r="N86" s="218">
        <v>0</v>
      </c>
      <c r="O86" s="218">
        <v>0</v>
      </c>
      <c r="P86" s="218">
        <f t="shared" si="57"/>
        <v>0</v>
      </c>
      <c r="Q86" s="217">
        <f t="shared" ca="1" si="53"/>
        <v>-4415.6596871057736</v>
      </c>
      <c r="R86" s="222">
        <f t="shared" ca="1" si="58"/>
        <v>-68351.352256658458</v>
      </c>
      <c r="S86" s="228" t="s">
        <v>266</v>
      </c>
      <c r="T86" s="225">
        <f t="shared" ca="1" si="59"/>
        <v>1146383.2214763123</v>
      </c>
      <c r="V86" s="224">
        <f t="shared" ca="1" si="60"/>
        <v>-63935.692569552688</v>
      </c>
      <c r="W86" s="183" t="str">
        <f t="shared" si="61"/>
        <v>S.069</v>
      </c>
    </row>
    <row r="87" spans="1:23" ht="17.25" customHeight="1">
      <c r="A87" s="230" t="s">
        <v>430</v>
      </c>
      <c r="B87" s="192" t="s">
        <v>191</v>
      </c>
      <c r="C87" s="226" t="str">
        <f t="shared" ca="1" si="47"/>
        <v>Linwood - South Shreveport 138 KV Kine Rebuild</v>
      </c>
      <c r="D87" s="216">
        <f t="shared" ca="1" si="47"/>
        <v>2018</v>
      </c>
      <c r="E87" s="665">
        <f t="shared" ca="1" si="47"/>
        <v>899459.98182080162</v>
      </c>
      <c r="F87" s="218">
        <f t="shared" ca="1" si="47"/>
        <v>0</v>
      </c>
      <c r="G87" s="218">
        <f t="shared" ca="1" si="55"/>
        <v>899459.98182080162</v>
      </c>
      <c r="H87" s="219"/>
      <c r="I87" s="220">
        <f t="shared" ca="1" si="54"/>
        <v>35706.112049174146</v>
      </c>
      <c r="J87" s="221">
        <v>630950.6246437314</v>
      </c>
      <c r="K87" s="221">
        <v>684636.75787739363</v>
      </c>
      <c r="L87" s="217">
        <f t="shared" si="56"/>
        <v>-53686.133233662229</v>
      </c>
      <c r="M87" s="217"/>
      <c r="N87" s="218">
        <v>0</v>
      </c>
      <c r="O87" s="218">
        <v>0</v>
      </c>
      <c r="P87" s="218">
        <f t="shared" si="57"/>
        <v>0</v>
      </c>
      <c r="Q87" s="217">
        <f t="shared" ca="1" si="53"/>
        <v>-1241.7735935414032</v>
      </c>
      <c r="R87" s="222">
        <f t="shared" ca="1" si="58"/>
        <v>-19221.794778029485</v>
      </c>
      <c r="S87" s="228" t="s">
        <v>266</v>
      </c>
      <c r="T87" s="225">
        <f t="shared" ca="1" si="59"/>
        <v>880238.18704277219</v>
      </c>
      <c r="V87" s="224">
        <f t="shared" ca="1" si="60"/>
        <v>-17980.021184488083</v>
      </c>
      <c r="W87" s="183" t="str">
        <f t="shared" si="61"/>
        <v>S.070</v>
      </c>
    </row>
    <row r="88" spans="1:23" ht="17.25" customHeight="1">
      <c r="A88" s="230" t="s">
        <v>431</v>
      </c>
      <c r="B88" s="192" t="s">
        <v>191</v>
      </c>
      <c r="C88" s="226" t="str">
        <f t="shared" ca="1" si="47"/>
        <v>IPC 138 KV Capacitor Bank Addition</v>
      </c>
      <c r="D88" s="216">
        <f t="shared" ca="1" si="47"/>
        <v>2018</v>
      </c>
      <c r="E88" s="665">
        <f t="shared" ca="1" si="47"/>
        <v>222407.30470378633</v>
      </c>
      <c r="F88" s="218">
        <f t="shared" ca="1" si="47"/>
        <v>0</v>
      </c>
      <c r="G88" s="218">
        <f t="shared" ca="1" si="55"/>
        <v>222407.30470378633</v>
      </c>
      <c r="H88" s="219"/>
      <c r="I88" s="220">
        <f t="shared" ca="1" si="54"/>
        <v>13516.031625778793</v>
      </c>
      <c r="J88" s="221">
        <v>219882.68648936495</v>
      </c>
      <c r="K88" s="221">
        <v>238591.99707814385</v>
      </c>
      <c r="L88" s="217">
        <f t="shared" si="56"/>
        <v>-18709.310588778899</v>
      </c>
      <c r="M88" s="217"/>
      <c r="N88" s="218">
        <v>0</v>
      </c>
      <c r="O88" s="218">
        <v>0</v>
      </c>
      <c r="P88" s="218">
        <f t="shared" si="57"/>
        <v>0</v>
      </c>
      <c r="Q88" s="217">
        <f t="shared" ca="1" si="53"/>
        <v>-358.66902569120759</v>
      </c>
      <c r="R88" s="222">
        <f t="shared" ca="1" si="58"/>
        <v>-5551.9479886913141</v>
      </c>
      <c r="S88" s="228" t="s">
        <v>266</v>
      </c>
      <c r="T88" s="225">
        <f t="shared" ca="1" si="59"/>
        <v>216855.35671509503</v>
      </c>
      <c r="V88" s="224">
        <f t="shared" ca="1" si="60"/>
        <v>-5193.2789630001062</v>
      </c>
      <c r="W88" s="183" t="str">
        <f t="shared" si="61"/>
        <v>S.071</v>
      </c>
    </row>
    <row r="89" spans="1:23" ht="17.25" customHeight="1">
      <c r="A89" s="230" t="s">
        <v>441</v>
      </c>
      <c r="B89" s="192" t="s">
        <v>191</v>
      </c>
      <c r="C89" s="226" t="str">
        <f t="shared" ca="1" si="47"/>
        <v>Ellerbe Road - Lucas 69 kV Rebuild</v>
      </c>
      <c r="D89" s="216">
        <f t="shared" ca="1" si="47"/>
        <v>2019</v>
      </c>
      <c r="E89" s="665">
        <f t="shared" ca="1" si="47"/>
        <v>1251388.016895521</v>
      </c>
      <c r="F89" s="218">
        <f t="shared" ca="1" si="47"/>
        <v>0</v>
      </c>
      <c r="G89" s="218">
        <f t="shared" ca="1" si="55"/>
        <v>1251388.016895521</v>
      </c>
      <c r="H89" s="219"/>
      <c r="I89" s="220">
        <f t="shared" ca="1" si="54"/>
        <v>236165.94976535754</v>
      </c>
      <c r="J89" s="221">
        <v>998426.09511782171</v>
      </c>
      <c r="K89" s="221">
        <v>1083379.8684764372</v>
      </c>
      <c r="L89" s="217">
        <f t="shared" si="56"/>
        <v>-84953.773358615465</v>
      </c>
      <c r="M89" s="217"/>
      <c r="N89" s="218">
        <v>0</v>
      </c>
      <c r="O89" s="218">
        <v>0</v>
      </c>
      <c r="P89" s="218">
        <f t="shared" si="57"/>
        <v>0</v>
      </c>
      <c r="Q89" s="217">
        <f t="shared" ref="Q89:Q91" ca="1" si="62">+V89/$V$96 * $Q$96</f>
        <v>10443.329613305057</v>
      </c>
      <c r="R89" s="222">
        <f t="shared" ca="1" si="58"/>
        <v>161655.50602004712</v>
      </c>
      <c r="S89" s="228" t="s">
        <v>266</v>
      </c>
      <c r="T89" s="225">
        <f t="shared" ca="1" si="59"/>
        <v>1413043.5229155682</v>
      </c>
      <c r="V89" s="224">
        <f t="shared" ca="1" si="60"/>
        <v>151212.17640674207</v>
      </c>
      <c r="W89" s="183" t="str">
        <f t="shared" si="61"/>
        <v>S.072</v>
      </c>
    </row>
    <row r="90" spans="1:23" ht="17.25" customHeight="1">
      <c r="A90" s="230" t="s">
        <v>440</v>
      </c>
      <c r="B90" s="192" t="s">
        <v>191</v>
      </c>
      <c r="C90" s="226" t="str">
        <f t="shared" ca="1" si="47"/>
        <v>Siloam Springs - Siloam Springs City 161 kV Rebuild</v>
      </c>
      <c r="D90" s="216">
        <f t="shared" ca="1" si="47"/>
        <v>2019</v>
      </c>
      <c r="E90" s="665">
        <f t="shared" ca="1" si="47"/>
        <v>493748.99039861257</v>
      </c>
      <c r="F90" s="218">
        <f t="shared" ca="1" si="47"/>
        <v>0</v>
      </c>
      <c r="G90" s="218">
        <f t="shared" ca="1" si="55"/>
        <v>493748.99039861257</v>
      </c>
      <c r="H90" s="219"/>
      <c r="I90" s="220">
        <f t="shared" ca="1" si="54"/>
        <v>12114.354311025876</v>
      </c>
      <c r="J90" s="221">
        <v>484092.97891210701</v>
      </c>
      <c r="K90" s="221">
        <v>525283.33382780361</v>
      </c>
      <c r="L90" s="217">
        <f t="shared" si="56"/>
        <v>-41190.354915696604</v>
      </c>
      <c r="M90" s="217"/>
      <c r="N90" s="218">
        <v>0</v>
      </c>
      <c r="O90" s="218">
        <v>0</v>
      </c>
      <c r="P90" s="218">
        <f t="shared" si="57"/>
        <v>0</v>
      </c>
      <c r="Q90" s="217">
        <f t="shared" ca="1" si="62"/>
        <v>-2008.1071866491222</v>
      </c>
      <c r="R90" s="222">
        <f t="shared" ca="1" si="58"/>
        <v>-31084.10779131985</v>
      </c>
      <c r="S90" s="228" t="s">
        <v>266</v>
      </c>
      <c r="T90" s="225">
        <f t="shared" ca="1" si="59"/>
        <v>462664.88260729273</v>
      </c>
      <c r="V90" s="224">
        <f t="shared" ca="1" si="60"/>
        <v>-29076.000604670728</v>
      </c>
      <c r="W90" s="183" t="str">
        <f t="shared" si="61"/>
        <v>S.073</v>
      </c>
    </row>
    <row r="91" spans="1:23">
      <c r="A91" s="230" t="s">
        <v>446</v>
      </c>
      <c r="B91" s="192" t="s">
        <v>191</v>
      </c>
      <c r="C91" s="226" t="str">
        <f t="shared" ca="1" si="47"/>
        <v>Figure Five - VBI North 69 kV Rebuild</v>
      </c>
      <c r="D91" s="216">
        <f t="shared" ca="1" si="47"/>
        <v>2019</v>
      </c>
      <c r="E91" s="665">
        <f t="shared" ca="1" si="47"/>
        <v>374480.76907253434</v>
      </c>
      <c r="F91" s="218">
        <f t="shared" ca="1" si="47"/>
        <v>0</v>
      </c>
      <c r="G91" s="218">
        <f t="shared" ca="1" si="55"/>
        <v>374480.76907253434</v>
      </c>
      <c r="H91" s="231"/>
      <c r="I91" s="220">
        <f t="shared" ca="1" si="54"/>
        <v>133699.63434435116</v>
      </c>
      <c r="J91" s="221">
        <v>240163.83980112415</v>
      </c>
      <c r="K91" s="221">
        <v>260598.82694255281</v>
      </c>
      <c r="L91" s="217">
        <f t="shared" si="56"/>
        <v>-20434.987141428661</v>
      </c>
      <c r="M91" s="231"/>
      <c r="N91" s="218">
        <v>0</v>
      </c>
      <c r="O91" s="218">
        <v>0</v>
      </c>
      <c r="P91" s="218">
        <f t="shared" si="57"/>
        <v>0</v>
      </c>
      <c r="Q91" s="217">
        <f t="shared" ca="1" si="62"/>
        <v>7822.5184795507676</v>
      </c>
      <c r="R91" s="222">
        <f t="shared" ca="1" si="58"/>
        <v>121087.16568247326</v>
      </c>
      <c r="S91" s="231"/>
      <c r="T91" s="225">
        <f t="shared" ca="1" si="59"/>
        <v>495567.93475500762</v>
      </c>
      <c r="U91" s="233"/>
      <c r="V91" s="224">
        <f t="shared" ca="1" si="60"/>
        <v>113264.6472029225</v>
      </c>
      <c r="W91" s="183" t="str">
        <f t="shared" si="61"/>
        <v>S.074</v>
      </c>
    </row>
    <row r="92" spans="1:23">
      <c r="A92" s="230"/>
      <c r="B92" s="192"/>
      <c r="C92" s="226"/>
      <c r="D92" s="216"/>
      <c r="E92" s="665"/>
      <c r="F92" s="218"/>
      <c r="G92" s="218"/>
      <c r="H92" s="231"/>
      <c r="I92" s="220"/>
      <c r="J92" s="221"/>
      <c r="K92" s="221"/>
      <c r="L92" s="217"/>
      <c r="M92" s="231"/>
      <c r="N92" s="218"/>
      <c r="O92" s="218"/>
      <c r="P92" s="218"/>
      <c r="Q92" s="217"/>
      <c r="R92" s="222"/>
      <c r="S92" s="231"/>
      <c r="T92" s="225"/>
      <c r="U92" s="233"/>
      <c r="V92" s="224"/>
    </row>
    <row r="93" spans="1:23">
      <c r="A93" s="230"/>
      <c r="B93" s="192"/>
      <c r="C93" s="226"/>
      <c r="D93" s="216"/>
      <c r="E93" s="665"/>
      <c r="F93" s="218"/>
      <c r="G93" s="218"/>
      <c r="H93" s="231"/>
      <c r="I93" s="220"/>
      <c r="J93" s="221"/>
      <c r="K93" s="221"/>
      <c r="L93" s="217"/>
      <c r="M93" s="231"/>
      <c r="N93" s="218"/>
      <c r="O93" s="218"/>
      <c r="P93" s="218"/>
      <c r="Q93" s="217"/>
      <c r="R93" s="222"/>
      <c r="S93" s="231"/>
      <c r="T93" s="225"/>
      <c r="U93" s="233"/>
      <c r="V93" s="224"/>
    </row>
    <row r="94" spans="1:23">
      <c r="A94" s="230"/>
      <c r="B94" s="192"/>
      <c r="C94" s="226"/>
      <c r="D94" s="216"/>
      <c r="E94" s="665"/>
      <c r="F94" s="218"/>
      <c r="G94" s="218"/>
      <c r="H94" s="231"/>
      <c r="I94" s="220"/>
      <c r="J94" s="221"/>
      <c r="K94" s="221"/>
      <c r="L94" s="217"/>
      <c r="M94" s="231"/>
      <c r="N94" s="218"/>
      <c r="O94" s="218"/>
      <c r="P94" s="218"/>
      <c r="Q94" s="217"/>
      <c r="R94" s="222"/>
      <c r="S94" s="231"/>
      <c r="T94" s="225"/>
      <c r="U94" s="233"/>
      <c r="V94" s="224"/>
    </row>
    <row r="95" spans="1:23">
      <c r="A95" s="194"/>
      <c r="B95" s="194"/>
      <c r="C95" s="194"/>
      <c r="D95" s="192"/>
      <c r="E95" s="231"/>
      <c r="F95" s="231"/>
      <c r="G95" s="231"/>
      <c r="H95" s="222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22"/>
      <c r="T95" s="232"/>
      <c r="V95" s="213"/>
    </row>
    <row r="96" spans="1:23">
      <c r="A96" s="194"/>
      <c r="B96" s="194"/>
      <c r="C96" s="214" t="s">
        <v>247</v>
      </c>
      <c r="D96" s="192"/>
      <c r="E96" s="222">
        <f ca="1">SUM(E18:E91)</f>
        <v>81586302.478650466</v>
      </c>
      <c r="F96" s="222">
        <f ca="1">SUM(F18:F91)</f>
        <v>0</v>
      </c>
      <c r="G96" s="222">
        <f ca="1">SUM(G18:G91)</f>
        <v>81586302.478650466</v>
      </c>
      <c r="H96" s="222"/>
      <c r="I96" s="222">
        <f ca="1">ROUND(SUM(I18:I91),0)</f>
        <v>4094412</v>
      </c>
      <c r="J96" s="222">
        <f>SUM(J18:J91)</f>
        <v>62205970.013104461</v>
      </c>
      <c r="K96" s="222">
        <v>67498932.510666668</v>
      </c>
      <c r="L96" s="222">
        <f>SUM(L18:L91)</f>
        <v>-5292962.4975622082</v>
      </c>
      <c r="M96" s="222"/>
      <c r="N96" s="222">
        <f>SUM(N18:N91)</f>
        <v>0</v>
      </c>
      <c r="O96" s="222">
        <f>SUM(O18:O91)</f>
        <v>0</v>
      </c>
      <c r="P96" s="222">
        <f>SUM(P18:P91)</f>
        <v>0</v>
      </c>
      <c r="Q96" s="222">
        <v>-82776.817053428618</v>
      </c>
      <c r="R96" s="222">
        <f ca="1">SUM(R18:R91)</f>
        <v>-1281327.7702594707</v>
      </c>
      <c r="S96" s="222"/>
      <c r="T96" s="234">
        <f ca="1">SUM(T18:T91)</f>
        <v>80304974.708390981</v>
      </c>
      <c r="V96" s="235">
        <f ca="1">SUM(V18:V91)</f>
        <v>-1198550.9532060421</v>
      </c>
      <c r="W96" s="236" t="s">
        <v>368</v>
      </c>
    </row>
    <row r="97" spans="1:23" ht="13.5" thickBot="1">
      <c r="A97" s="194"/>
      <c r="B97" s="194"/>
      <c r="C97" s="237"/>
      <c r="D97" s="194"/>
      <c r="E97" s="238"/>
      <c r="F97" s="222"/>
      <c r="G97" s="222"/>
      <c r="H97" s="194"/>
      <c r="I97" s="239" t="str">
        <f ca="1">IF(I96='SWE.WS.G.BPU.ATRR.True-up'!N19,"","Error")</f>
        <v/>
      </c>
      <c r="J97" s="238"/>
      <c r="K97" s="240" t="str">
        <f>IF(K96=SUM(K18:K91),"","Error -- check allocations above).")</f>
        <v/>
      </c>
      <c r="L97" s="241"/>
      <c r="M97" s="241"/>
      <c r="N97" s="241"/>
      <c r="O97" s="241"/>
      <c r="P97" s="241"/>
      <c r="Q97" s="240" t="str">
        <f ca="1">IF(ROUND(Q96,0)=ROUND(SUM(Q18:Q94),0),"","Error -- check allocations above).")</f>
        <v/>
      </c>
      <c r="R97" s="222"/>
      <c r="S97" s="222"/>
      <c r="T97" s="222"/>
      <c r="V97" s="242"/>
      <c r="W97" s="236"/>
    </row>
    <row r="98" spans="1:23">
      <c r="A98" s="194"/>
      <c r="B98" s="194"/>
      <c r="C98" s="243" t="s">
        <v>267</v>
      </c>
      <c r="D98" s="194"/>
      <c r="E98" s="222"/>
      <c r="F98" s="222"/>
      <c r="G98" s="222"/>
      <c r="H98" s="194"/>
      <c r="I98" s="244"/>
      <c r="J98" s="244"/>
      <c r="K98" s="241"/>
      <c r="L98" s="194"/>
      <c r="M98" s="194"/>
      <c r="N98" s="241"/>
      <c r="O98" s="241"/>
      <c r="P98" s="241"/>
      <c r="Q98" s="241"/>
      <c r="R98" s="222"/>
      <c r="S98" s="222"/>
      <c r="T98" s="222"/>
    </row>
    <row r="99" spans="1:23">
      <c r="A99" s="194"/>
      <c r="B99" s="194"/>
      <c r="C99" s="243"/>
      <c r="D99" s="194"/>
      <c r="E99" s="222"/>
      <c r="F99" s="222"/>
      <c r="G99" s="222"/>
      <c r="H99" s="194"/>
      <c r="I99" s="245"/>
      <c r="J99" s="245"/>
      <c r="K99" s="221"/>
      <c r="L99" s="194"/>
      <c r="M99" s="194"/>
      <c r="N99" s="241"/>
      <c r="O99" s="241"/>
      <c r="P99" s="241"/>
      <c r="Q99" s="246"/>
      <c r="R99" s="241"/>
      <c r="S99" s="194"/>
      <c r="T99" s="194"/>
    </row>
    <row r="100" spans="1:23">
      <c r="E100" s="247"/>
      <c r="F100" s="247"/>
      <c r="G100" s="247"/>
      <c r="I100" s="247"/>
      <c r="K100" s="247"/>
      <c r="N100" s="248"/>
      <c r="O100" s="248"/>
      <c r="P100" s="248"/>
      <c r="Q100" s="248"/>
      <c r="R100" s="248"/>
    </row>
    <row r="101" spans="1:23">
      <c r="E101" s="247"/>
      <c r="F101" s="247"/>
      <c r="G101" s="247"/>
      <c r="K101" s="249"/>
      <c r="V101" s="183" t="s">
        <v>221</v>
      </c>
    </row>
    <row r="102" spans="1:23">
      <c r="A102" s="250" t="s">
        <v>188</v>
      </c>
      <c r="B102" s="251"/>
      <c r="C102" s="251"/>
      <c r="D102" s="251"/>
      <c r="E102" s="252"/>
      <c r="F102" s="252"/>
      <c r="G102" s="252"/>
      <c r="H102" s="251"/>
      <c r="I102" s="251"/>
      <c r="J102" s="251"/>
      <c r="K102" s="251"/>
      <c r="L102" s="251"/>
      <c r="M102" s="251"/>
      <c r="N102" s="251"/>
      <c r="O102" s="253"/>
      <c r="V102" s="183" t="s">
        <v>222</v>
      </c>
    </row>
    <row r="103" spans="1:23" ht="15.75">
      <c r="A103" s="254" t="s">
        <v>213</v>
      </c>
      <c r="B103" s="233"/>
      <c r="C103" s="255" t="str">
        <f ca="1">RIGHT(CELL("address",S.001!D7),4)</f>
        <v>$D$7</v>
      </c>
      <c r="D103" s="255" t="str">
        <f ca="1">RIGHT(CELL("address",S.001!D11),4)</f>
        <v>D$11</v>
      </c>
      <c r="E103" s="255" t="str">
        <f ca="1">RIGHT(CELL("address",S.001!N5),4)</f>
        <v>$N$5</v>
      </c>
      <c r="F103" s="255" t="str">
        <f ca="1">RIGHT(CELL("address",S.001!N7),4)</f>
        <v>$N$7</v>
      </c>
      <c r="G103" s="233"/>
      <c r="H103" s="256"/>
      <c r="I103" s="255" t="str">
        <f ca="1">RIGHT(CELL("address",S.001!M89),4)</f>
        <v>M$89</v>
      </c>
      <c r="J103" s="255"/>
      <c r="K103" s="233"/>
      <c r="L103" s="233"/>
      <c r="M103" s="233"/>
      <c r="N103" s="255" t="str">
        <f ca="1">RIGHT(CELL("address",S.001!N87),4)</f>
        <v>N$87</v>
      </c>
      <c r="O103" s="257" t="str">
        <f ca="1">RIGHT(CELL("address",S.001!N88),4)</f>
        <v>N$88</v>
      </c>
      <c r="P103" s="212" t="s">
        <v>189</v>
      </c>
      <c r="V103" s="183" t="s">
        <v>223</v>
      </c>
    </row>
    <row r="104" spans="1:23">
      <c r="A104" s="258" t="s">
        <v>214</v>
      </c>
      <c r="B104" s="259"/>
      <c r="C104" s="259"/>
      <c r="D104" s="259"/>
      <c r="E104" s="260"/>
      <c r="F104" s="260"/>
      <c r="G104" s="260"/>
      <c r="H104" s="259"/>
      <c r="I104" s="259"/>
      <c r="J104" s="259"/>
      <c r="K104" s="259"/>
      <c r="L104" s="259"/>
      <c r="M104" s="259"/>
      <c r="N104" s="259"/>
      <c r="O104" s="261"/>
      <c r="V104" s="183" t="s">
        <v>224</v>
      </c>
    </row>
    <row r="105" spans="1:23">
      <c r="E105" s="247"/>
      <c r="F105" s="247"/>
      <c r="G105" s="247"/>
      <c r="V105" s="262" t="s">
        <v>269</v>
      </c>
    </row>
    <row r="108" spans="1:23" ht="12.75" customHeight="1">
      <c r="E108" s="195"/>
      <c r="F108" s="195"/>
      <c r="G108" s="195"/>
      <c r="H108" s="195"/>
      <c r="I108" s="263"/>
      <c r="J108" s="263"/>
    </row>
    <row r="110" spans="1:23" ht="12.75" customHeight="1">
      <c r="E110" s="264"/>
      <c r="F110" s="264"/>
      <c r="G110" s="249"/>
      <c r="H110" s="249"/>
      <c r="I110" s="265"/>
      <c r="J110" s="266"/>
    </row>
    <row r="111" spans="1:23" ht="12.75" customHeight="1">
      <c r="E111" s="264"/>
      <c r="F111" s="264"/>
      <c r="G111" s="249"/>
      <c r="H111" s="249"/>
      <c r="I111" s="265"/>
      <c r="J111" s="266"/>
    </row>
    <row r="112" spans="1:23" ht="12.75" customHeight="1">
      <c r="E112" s="264"/>
      <c r="F112" s="264"/>
      <c r="G112" s="249"/>
      <c r="H112" s="249"/>
      <c r="I112" s="265"/>
      <c r="J112" s="266"/>
    </row>
    <row r="113" spans="5:10" ht="12.75" customHeight="1">
      <c r="E113" s="264"/>
      <c r="F113" s="264"/>
      <c r="G113" s="249"/>
      <c r="H113" s="249"/>
      <c r="I113" s="265"/>
      <c r="J113" s="266"/>
    </row>
    <row r="114" spans="5:10" ht="12.75" customHeight="1">
      <c r="E114" s="264"/>
      <c r="F114" s="264"/>
      <c r="G114" s="249"/>
      <c r="H114" s="249"/>
      <c r="I114" s="265"/>
      <c r="J114" s="266"/>
    </row>
    <row r="115" spans="5:10" ht="12.75" customHeight="1">
      <c r="E115" s="264"/>
      <c r="F115" s="264"/>
      <c r="G115" s="249"/>
      <c r="H115" s="249"/>
      <c r="I115" s="265"/>
      <c r="J115" s="266"/>
    </row>
    <row r="116" spans="5:10" ht="12.75" customHeight="1">
      <c r="E116" s="264"/>
      <c r="F116" s="264"/>
      <c r="G116" s="249"/>
      <c r="H116" s="249"/>
      <c r="I116" s="265"/>
      <c r="J116" s="266"/>
    </row>
    <row r="117" spans="5:10" ht="12.75" customHeight="1">
      <c r="E117" s="264"/>
      <c r="F117" s="264"/>
      <c r="G117" s="249"/>
      <c r="H117" s="249"/>
      <c r="I117" s="265"/>
      <c r="J117" s="266"/>
    </row>
    <row r="118" spans="5:10" ht="12.75" customHeight="1">
      <c r="E118" s="264"/>
      <c r="F118" s="264"/>
      <c r="G118" s="249"/>
      <c r="H118" s="249"/>
      <c r="I118" s="265"/>
      <c r="J118" s="266"/>
    </row>
    <row r="119" spans="5:10" ht="12.75" customHeight="1">
      <c r="E119" s="264"/>
      <c r="F119" s="264"/>
      <c r="G119" s="249"/>
      <c r="H119" s="249"/>
      <c r="I119" s="265"/>
      <c r="J119" s="266"/>
    </row>
    <row r="120" spans="5:10" ht="12.75" customHeight="1">
      <c r="E120" s="264"/>
      <c r="F120" s="264"/>
      <c r="G120" s="249"/>
      <c r="H120" s="249"/>
      <c r="I120" s="265"/>
      <c r="J120" s="266"/>
    </row>
    <row r="121" spans="5:10" ht="12.75" customHeight="1">
      <c r="E121" s="264"/>
      <c r="F121" s="264"/>
      <c r="G121" s="249"/>
      <c r="H121" s="249"/>
      <c r="I121" s="265"/>
      <c r="J121" s="266"/>
    </row>
    <row r="122" spans="5:10" ht="12.75" customHeight="1">
      <c r="E122" s="264"/>
      <c r="F122" s="264"/>
      <c r="G122" s="249"/>
      <c r="H122" s="249"/>
      <c r="I122" s="265"/>
      <c r="J122" s="266"/>
    </row>
    <row r="123" spans="5:10" ht="12.75" customHeight="1">
      <c r="E123" s="264"/>
      <c r="F123" s="264"/>
      <c r="G123" s="249"/>
      <c r="H123" s="249"/>
      <c r="I123" s="265"/>
      <c r="J123" s="266"/>
    </row>
    <row r="124" spans="5:10" ht="12.75" customHeight="1">
      <c r="E124" s="264"/>
      <c r="F124" s="264"/>
      <c r="G124" s="249"/>
      <c r="H124" s="249"/>
      <c r="I124" s="265"/>
      <c r="J124" s="266"/>
    </row>
    <row r="125" spans="5:10" ht="12.75" customHeight="1">
      <c r="E125" s="264"/>
      <c r="F125" s="264"/>
      <c r="G125" s="249"/>
      <c r="H125" s="249"/>
      <c r="I125" s="265"/>
      <c r="J125" s="266"/>
    </row>
    <row r="126" spans="5:10" ht="12.75" customHeight="1">
      <c r="E126" s="264"/>
      <c r="F126" s="264"/>
      <c r="G126" s="249"/>
      <c r="H126" s="249"/>
      <c r="I126" s="265"/>
      <c r="J126" s="266"/>
    </row>
    <row r="127" spans="5:10" ht="12.75" customHeight="1">
      <c r="E127" s="264"/>
      <c r="F127" s="264"/>
      <c r="G127" s="249"/>
      <c r="H127" s="249"/>
      <c r="I127" s="265"/>
      <c r="J127" s="266"/>
    </row>
    <row r="128" spans="5:10" ht="12.75" customHeight="1">
      <c r="E128" s="264"/>
      <c r="F128" s="264"/>
      <c r="G128" s="249"/>
      <c r="H128" s="249"/>
      <c r="I128" s="265"/>
      <c r="J128" s="266"/>
    </row>
    <row r="129" spans="5:10" ht="12.75" customHeight="1">
      <c r="E129" s="264"/>
      <c r="F129" s="264"/>
      <c r="G129" s="249"/>
      <c r="H129" s="249"/>
      <c r="I129" s="265"/>
      <c r="J129" s="266"/>
    </row>
    <row r="130" spans="5:10" ht="12.75" customHeight="1">
      <c r="E130" s="264"/>
      <c r="F130" s="264"/>
      <c r="G130" s="249"/>
      <c r="H130" s="249"/>
      <c r="I130" s="265"/>
      <c r="J130" s="266"/>
    </row>
    <row r="131" spans="5:10" ht="12.75" customHeight="1">
      <c r="E131" s="264"/>
      <c r="F131" s="264"/>
      <c r="G131" s="249"/>
      <c r="H131" s="249"/>
      <c r="I131" s="265"/>
      <c r="J131" s="266"/>
    </row>
    <row r="132" spans="5:10" ht="12.75" customHeight="1">
      <c r="E132" s="264"/>
      <c r="F132" s="264"/>
      <c r="G132" s="249"/>
      <c r="H132" s="249"/>
      <c r="I132" s="265"/>
      <c r="J132" s="266"/>
    </row>
    <row r="133" spans="5:10" ht="12.75" customHeight="1">
      <c r="E133" s="264"/>
      <c r="F133" s="264"/>
      <c r="G133" s="249"/>
      <c r="H133" s="249"/>
      <c r="I133" s="265"/>
      <c r="J133" s="266"/>
    </row>
    <row r="134" spans="5:10" ht="12.75" customHeight="1">
      <c r="E134" s="264"/>
      <c r="F134" s="264"/>
      <c r="G134" s="249"/>
      <c r="H134" s="249"/>
      <c r="I134" s="265"/>
      <c r="J134" s="266"/>
    </row>
    <row r="135" spans="5:10" ht="12.75" customHeight="1">
      <c r="E135" s="264"/>
      <c r="F135" s="264"/>
      <c r="G135" s="249"/>
      <c r="H135" s="249"/>
      <c r="I135" s="265"/>
      <c r="J135" s="266"/>
    </row>
    <row r="136" spans="5:10" ht="12.75" customHeight="1">
      <c r="E136" s="264"/>
      <c r="F136" s="264"/>
      <c r="G136" s="249"/>
      <c r="H136" s="249"/>
      <c r="I136" s="265"/>
      <c r="J136" s="266"/>
    </row>
    <row r="137" spans="5:10" ht="12.75" customHeight="1">
      <c r="E137" s="264"/>
      <c r="F137" s="264"/>
      <c r="G137" s="249"/>
      <c r="H137" s="249"/>
      <c r="I137" s="265"/>
      <c r="J137" s="266"/>
    </row>
    <row r="138" spans="5:10" ht="12.75" customHeight="1">
      <c r="E138" s="264"/>
      <c r="F138" s="264"/>
      <c r="G138" s="249"/>
      <c r="H138" s="249"/>
      <c r="I138" s="265"/>
      <c r="J138" s="266"/>
    </row>
    <row r="139" spans="5:10" ht="12.75" customHeight="1">
      <c r="E139" s="264"/>
      <c r="F139" s="264"/>
      <c r="G139" s="249"/>
      <c r="H139" s="249"/>
      <c r="I139" s="265"/>
      <c r="J139" s="266"/>
    </row>
    <row r="140" spans="5:10" ht="12.75" customHeight="1">
      <c r="E140" s="264"/>
      <c r="F140" s="264"/>
      <c r="G140" s="249"/>
      <c r="H140" s="249"/>
      <c r="I140" s="265"/>
      <c r="J140" s="266"/>
    </row>
    <row r="141" spans="5:10" ht="12.75" customHeight="1">
      <c r="E141" s="264"/>
      <c r="F141" s="264"/>
      <c r="G141" s="249"/>
      <c r="H141" s="249"/>
      <c r="I141" s="265"/>
      <c r="J141" s="266"/>
    </row>
    <row r="142" spans="5:10" ht="12.75" customHeight="1">
      <c r="E142" s="264"/>
      <c r="F142" s="264"/>
      <c r="G142" s="249"/>
      <c r="H142" s="249"/>
      <c r="I142" s="265"/>
      <c r="J142" s="266"/>
    </row>
    <row r="143" spans="5:10" ht="12.75" customHeight="1">
      <c r="E143" s="264"/>
      <c r="F143" s="264"/>
      <c r="G143" s="249"/>
      <c r="H143" s="249"/>
      <c r="I143" s="265"/>
      <c r="J143" s="266"/>
    </row>
    <row r="144" spans="5:10" ht="12.75" customHeight="1">
      <c r="E144" s="264"/>
      <c r="F144" s="264"/>
      <c r="G144" s="249"/>
      <c r="H144" s="249"/>
      <c r="I144" s="265"/>
      <c r="J144" s="266"/>
    </row>
    <row r="145" spans="5:10" ht="12.75" customHeight="1">
      <c r="E145" s="264"/>
      <c r="F145" s="264"/>
      <c r="G145" s="249"/>
      <c r="H145" s="249"/>
      <c r="I145" s="265"/>
      <c r="J145" s="266"/>
    </row>
    <row r="146" spans="5:10" ht="12.75" customHeight="1">
      <c r="E146" s="264"/>
      <c r="F146" s="264"/>
      <c r="G146" s="249"/>
      <c r="H146" s="249"/>
      <c r="I146" s="265"/>
      <c r="J146" s="266"/>
    </row>
    <row r="147" spans="5:10" ht="12.75" customHeight="1">
      <c r="E147" s="264"/>
      <c r="F147" s="264"/>
      <c r="G147" s="249"/>
      <c r="H147" s="249"/>
      <c r="I147" s="265"/>
      <c r="J147" s="266"/>
    </row>
    <row r="148" spans="5:10" ht="12.75" customHeight="1">
      <c r="E148" s="264"/>
      <c r="F148" s="264"/>
      <c r="G148" s="249"/>
      <c r="H148" s="249"/>
      <c r="I148" s="265"/>
      <c r="J148" s="266"/>
    </row>
    <row r="149" spans="5:10" ht="12.75" customHeight="1">
      <c r="E149" s="264"/>
      <c r="F149" s="264"/>
      <c r="G149" s="249"/>
      <c r="H149" s="249"/>
      <c r="I149" s="265"/>
      <c r="J149" s="266"/>
    </row>
    <row r="150" spans="5:10" ht="12.75" customHeight="1">
      <c r="E150" s="264"/>
      <c r="F150" s="264"/>
      <c r="G150" s="249"/>
      <c r="H150" s="249"/>
      <c r="I150" s="265"/>
      <c r="J150" s="266"/>
    </row>
    <row r="151" spans="5:10" ht="12.75" customHeight="1">
      <c r="E151" s="264"/>
      <c r="F151" s="264"/>
      <c r="G151" s="249"/>
      <c r="H151" s="249"/>
      <c r="I151" s="265"/>
      <c r="J151" s="266"/>
    </row>
    <row r="152" spans="5:10" ht="12.75" customHeight="1">
      <c r="E152" s="264"/>
      <c r="F152" s="264"/>
      <c r="G152" s="249"/>
      <c r="H152" s="249"/>
      <c r="I152" s="265"/>
      <c r="J152" s="266"/>
    </row>
    <row r="153" spans="5:10" ht="12.75" customHeight="1">
      <c r="E153" s="264"/>
      <c r="F153" s="264"/>
      <c r="G153" s="249"/>
      <c r="H153" s="249"/>
      <c r="I153" s="265"/>
      <c r="J153" s="266"/>
    </row>
    <row r="154" spans="5:10" ht="12.75" customHeight="1">
      <c r="E154" s="264"/>
      <c r="F154" s="264"/>
      <c r="G154" s="249"/>
      <c r="H154" s="249"/>
      <c r="I154" s="265"/>
      <c r="J154" s="266"/>
    </row>
    <row r="155" spans="5:10" ht="12.75" customHeight="1">
      <c r="E155" s="264"/>
      <c r="F155" s="264"/>
      <c r="G155" s="249"/>
      <c r="H155" s="249"/>
      <c r="I155" s="265"/>
      <c r="J155" s="266"/>
    </row>
    <row r="156" spans="5:10" ht="12.75" customHeight="1">
      <c r="E156" s="264"/>
      <c r="F156" s="264"/>
      <c r="G156" s="249"/>
      <c r="H156" s="249"/>
      <c r="I156" s="265"/>
      <c r="J156" s="266"/>
    </row>
    <row r="157" spans="5:10" ht="12.75" customHeight="1">
      <c r="E157" s="264"/>
      <c r="F157" s="264"/>
      <c r="G157" s="249"/>
      <c r="H157" s="249"/>
      <c r="I157" s="265"/>
      <c r="J157" s="266"/>
    </row>
    <row r="158" spans="5:10" ht="12.75" customHeight="1">
      <c r="E158" s="264"/>
      <c r="F158" s="264"/>
      <c r="G158" s="249"/>
      <c r="H158" s="249"/>
      <c r="I158" s="265"/>
      <c r="J158" s="266"/>
    </row>
    <row r="159" spans="5:10" ht="12.75" customHeight="1">
      <c r="E159" s="264"/>
      <c r="F159" s="264"/>
      <c r="G159" s="249"/>
      <c r="H159" s="249"/>
      <c r="I159" s="265"/>
      <c r="J159" s="266"/>
    </row>
    <row r="160" spans="5:10" ht="12.75" customHeight="1">
      <c r="E160" s="264"/>
      <c r="F160" s="264"/>
      <c r="G160" s="249"/>
      <c r="H160" s="249"/>
      <c r="I160" s="265"/>
      <c r="J160" s="266"/>
    </row>
    <row r="161" spans="5:10" ht="12.75" customHeight="1">
      <c r="E161" s="264"/>
      <c r="F161" s="264"/>
      <c r="G161" s="249"/>
      <c r="H161" s="249"/>
      <c r="I161" s="265"/>
      <c r="J161" s="266"/>
    </row>
    <row r="162" spans="5:10" ht="12.75" customHeight="1">
      <c r="E162" s="264"/>
      <c r="F162" s="264"/>
      <c r="G162" s="249"/>
      <c r="H162" s="249"/>
      <c r="I162" s="265"/>
      <c r="J162" s="266"/>
    </row>
    <row r="163" spans="5:10" ht="12.75" customHeight="1">
      <c r="E163" s="264"/>
      <c r="F163" s="264"/>
      <c r="G163" s="249"/>
      <c r="H163" s="249"/>
      <c r="I163" s="265"/>
      <c r="J163" s="266"/>
    </row>
    <row r="164" spans="5:10" ht="12.75" customHeight="1">
      <c r="E164" s="264"/>
      <c r="F164" s="264"/>
      <c r="G164" s="249"/>
      <c r="H164" s="249"/>
      <c r="I164" s="265"/>
      <c r="J164" s="266"/>
    </row>
    <row r="165" spans="5:10" ht="12.75" customHeight="1">
      <c r="E165" s="264"/>
      <c r="F165" s="264"/>
      <c r="G165" s="249"/>
      <c r="H165" s="249"/>
      <c r="I165" s="265"/>
      <c r="J165" s="266"/>
    </row>
    <row r="166" spans="5:10" ht="12.75" customHeight="1">
      <c r="E166" s="264"/>
      <c r="F166" s="264"/>
      <c r="G166" s="249"/>
      <c r="H166" s="249"/>
      <c r="I166" s="265"/>
      <c r="J166" s="266"/>
    </row>
    <row r="167" spans="5:10" ht="12.75" customHeight="1">
      <c r="E167" s="264"/>
      <c r="F167" s="264"/>
      <c r="G167" s="249"/>
      <c r="H167" s="249"/>
      <c r="I167" s="265"/>
      <c r="J167" s="266"/>
    </row>
    <row r="168" spans="5:10" ht="12.75" customHeight="1">
      <c r="E168" s="264"/>
      <c r="F168" s="264"/>
      <c r="G168" s="249"/>
      <c r="H168" s="249"/>
      <c r="I168" s="265"/>
      <c r="J168" s="266"/>
    </row>
    <row r="169" spans="5:10" ht="12.75" customHeight="1">
      <c r="E169" s="264"/>
      <c r="F169" s="264"/>
      <c r="G169" s="249"/>
      <c r="H169" s="249"/>
      <c r="I169" s="265"/>
      <c r="J169" s="266"/>
    </row>
    <row r="170" spans="5:10" ht="12.75" customHeight="1">
      <c r="E170" s="264"/>
      <c r="F170" s="264"/>
      <c r="G170" s="249"/>
      <c r="H170" s="249"/>
      <c r="I170" s="265"/>
      <c r="J170" s="266"/>
    </row>
    <row r="171" spans="5:10" ht="12.75" customHeight="1">
      <c r="E171" s="264"/>
      <c r="F171" s="264"/>
      <c r="G171" s="249"/>
      <c r="H171" s="249"/>
      <c r="I171" s="265"/>
      <c r="J171" s="266"/>
    </row>
    <row r="172" spans="5:10" ht="12.75" customHeight="1">
      <c r="E172" s="264"/>
      <c r="F172" s="264"/>
      <c r="G172" s="249"/>
      <c r="H172" s="249"/>
      <c r="I172" s="265"/>
      <c r="J172" s="266"/>
    </row>
    <row r="173" spans="5:10" ht="12.75" customHeight="1">
      <c r="E173" s="264"/>
      <c r="F173" s="264"/>
      <c r="G173" s="249"/>
      <c r="H173" s="249"/>
      <c r="I173" s="265"/>
      <c r="J173" s="266"/>
    </row>
    <row r="174" spans="5:10" ht="12.75" customHeight="1">
      <c r="E174" s="264"/>
      <c r="F174" s="264"/>
      <c r="G174" s="249"/>
      <c r="H174" s="249"/>
      <c r="I174" s="265"/>
      <c r="J174" s="266"/>
    </row>
    <row r="175" spans="5:10" ht="12.75" customHeight="1">
      <c r="E175" s="264"/>
      <c r="F175" s="264"/>
      <c r="G175" s="249"/>
      <c r="H175" s="249"/>
      <c r="I175" s="265"/>
      <c r="J175" s="266"/>
    </row>
    <row r="176" spans="5:10" ht="12.75" customHeight="1">
      <c r="E176" s="264"/>
      <c r="F176" s="264"/>
      <c r="G176" s="249"/>
      <c r="H176" s="249"/>
      <c r="I176" s="265"/>
      <c r="J176" s="266"/>
    </row>
    <row r="177" spans="5:10" ht="12.75" customHeight="1">
      <c r="E177" s="264"/>
      <c r="F177" s="264"/>
      <c r="G177" s="249"/>
      <c r="H177" s="249"/>
      <c r="I177" s="265"/>
      <c r="J177" s="266"/>
    </row>
    <row r="178" spans="5:10" ht="12.75" customHeight="1">
      <c r="E178" s="264"/>
      <c r="F178" s="264"/>
      <c r="G178" s="249"/>
      <c r="H178" s="249"/>
      <c r="I178" s="265"/>
      <c r="J178" s="266"/>
    </row>
    <row r="179" spans="5:10" ht="12.75" customHeight="1">
      <c r="E179" s="264"/>
      <c r="F179" s="264"/>
      <c r="G179" s="249"/>
      <c r="H179" s="249"/>
      <c r="I179" s="265"/>
      <c r="J179" s="266"/>
    </row>
    <row r="180" spans="5:10" ht="12.75" customHeight="1">
      <c r="E180" s="264"/>
      <c r="F180" s="264"/>
      <c r="G180" s="249"/>
      <c r="H180" s="249"/>
      <c r="I180" s="265"/>
      <c r="J180" s="266"/>
    </row>
    <row r="181" spans="5:10" ht="12.75" customHeight="1">
      <c r="E181" s="249"/>
      <c r="F181" s="249"/>
      <c r="H181" s="249"/>
      <c r="I181" s="249"/>
      <c r="J181" s="249"/>
    </row>
    <row r="182" spans="5:10" ht="12.75" customHeight="1">
      <c r="E182" s="249"/>
      <c r="F182" s="249"/>
      <c r="G182" s="249"/>
      <c r="H182" s="249"/>
      <c r="I182" s="249"/>
      <c r="J182" s="24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tabColor indexed="16"/>
  </sheetPr>
  <dimension ref="A1:Q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7 of 74</v>
      </c>
      <c r="Q1" s="594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7824.8681888866868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7824.8681888866868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666" t="s">
        <v>478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1851.1904761904761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 t="shared" ref="K24:K29" si="10">G24</f>
        <v>10098.222669121984</v>
      </c>
      <c r="L24" s="519">
        <f t="shared" si="7"/>
        <v>0</v>
      </c>
      <c r="M24" s="518">
        <f t="shared" ref="M24:M29" si="11"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 t="shared" si="10"/>
        <v>9550.8822669869332</v>
      </c>
      <c r="L25" s="519">
        <f t="shared" si="7"/>
        <v>0</v>
      </c>
      <c r="M25" s="518">
        <f t="shared" si="11"/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 t="shared" si="10"/>
        <v>9603.7592198821312</v>
      </c>
      <c r="L26" s="519">
        <f t="shared" si="7"/>
        <v>0</v>
      </c>
      <c r="M26" s="518">
        <f t="shared" si="11"/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1896.3414634146341</v>
      </c>
      <c r="F27" s="515">
        <v>57798.883693920019</v>
      </c>
      <c r="G27" s="516">
        <v>9362.7454103291529</v>
      </c>
      <c r="H27" s="510">
        <v>9362.7454103291529</v>
      </c>
      <c r="I27" s="511">
        <f t="shared" si="0"/>
        <v>0</v>
      </c>
      <c r="J27" s="511"/>
      <c r="K27" s="518">
        <f t="shared" si="10"/>
        <v>9362.7454103291529</v>
      </c>
      <c r="L27" s="519">
        <f t="shared" ref="L27" si="12">IF(K27&lt;&gt;0,+G27-K27,0)</f>
        <v>0</v>
      </c>
      <c r="M27" s="518">
        <f t="shared" si="11"/>
        <v>9362.7454103291529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 t="shared" si="10"/>
        <v>7714.1850577819459</v>
      </c>
      <c r="L28" s="519">
        <f t="shared" ref="L28" si="13">IF(K28&lt;&gt;0,+G28-K28,0)</f>
        <v>0</v>
      </c>
      <c r="M28" s="518">
        <f t="shared" si="11"/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55990.744159036272</v>
      </c>
      <c r="E29" s="516">
        <v>1851.1904761904761</v>
      </c>
      <c r="F29" s="515">
        <v>54139.553682845799</v>
      </c>
      <c r="G29" s="516">
        <v>7688.3465352590638</v>
      </c>
      <c r="H29" s="510">
        <v>7688.3465352590638</v>
      </c>
      <c r="I29" s="511">
        <f t="shared" si="0"/>
        <v>0</v>
      </c>
      <c r="J29" s="511"/>
      <c r="K29" s="518">
        <f t="shared" si="10"/>
        <v>7688.3465352590638</v>
      </c>
      <c r="L29" s="519">
        <f t="shared" ref="L29" si="14">IF(K29&lt;&gt;0,+G29-K29,0)</f>
        <v>0</v>
      </c>
      <c r="M29" s="518">
        <f t="shared" si="11"/>
        <v>7688.3465352590638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23">
        <f>IF(F29+SUM(E$17:E29)=D$10,F29,D$10-SUM(E$17:E29))</f>
        <v>54051.351754314877</v>
      </c>
      <c r="E30" s="522">
        <f>IF(+I14&lt;F29,I14,D30)</f>
        <v>1851.1904761904761</v>
      </c>
      <c r="F30" s="523">
        <f t="shared" ref="F30:F48" si="15">+D30-E30</f>
        <v>52200.161278124404</v>
      </c>
      <c r="G30" s="524">
        <f t="shared" ref="G30:G72" si="16">+I$12*((D30+F30)/2)+E30</f>
        <v>7824.8681888866868</v>
      </c>
      <c r="H30" s="491">
        <f t="shared" ref="H30:H72" si="17">+I$13*((D30+F30)/2)+E30</f>
        <v>7824.8681888866868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52200.161278124404</v>
      </c>
      <c r="E31" s="522">
        <f>IF(+I14&lt;F30,I14,D31)</f>
        <v>1851.1904761904761</v>
      </c>
      <c r="F31" s="523">
        <f t="shared" si="15"/>
        <v>50348.97080193393</v>
      </c>
      <c r="G31" s="524">
        <f t="shared" si="16"/>
        <v>7616.7127476329078</v>
      </c>
      <c r="H31" s="491">
        <f t="shared" si="17"/>
        <v>7616.7127476329078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50348.97080193393</v>
      </c>
      <c r="E32" s="522">
        <f>IF(+I14&lt;F31,I14,D32)</f>
        <v>1851.1904761904761</v>
      </c>
      <c r="F32" s="523">
        <f t="shared" si="15"/>
        <v>48497.780325743457</v>
      </c>
      <c r="G32" s="524">
        <f t="shared" si="16"/>
        <v>7408.5573063791289</v>
      </c>
      <c r="H32" s="491">
        <f t="shared" si="17"/>
        <v>7408.5573063791289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48497.780325743457</v>
      </c>
      <c r="E33" s="522">
        <f>IF(+I14&lt;F32,I14,D33)</f>
        <v>1851.1904761904761</v>
      </c>
      <c r="F33" s="523">
        <f t="shared" si="15"/>
        <v>46646.589849552984</v>
      </c>
      <c r="G33" s="524">
        <f t="shared" si="16"/>
        <v>7200.40186512535</v>
      </c>
      <c r="H33" s="491">
        <f t="shared" si="17"/>
        <v>7200.40186512535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46646.589849552984</v>
      </c>
      <c r="E34" s="522">
        <f>IF(+I14&lt;F33,I14,D34)</f>
        <v>1851.1904761904761</v>
      </c>
      <c r="F34" s="523">
        <f t="shared" si="15"/>
        <v>44795.39937336251</v>
      </c>
      <c r="G34" s="524">
        <f t="shared" si="16"/>
        <v>6992.2464238715711</v>
      </c>
      <c r="H34" s="491">
        <f t="shared" si="17"/>
        <v>6992.2464238715711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44795.39937336251</v>
      </c>
      <c r="E35" s="522">
        <f>IF(+I14&lt;F34,I14,D35)</f>
        <v>1851.1904761904761</v>
      </c>
      <c r="F35" s="523">
        <f t="shared" si="15"/>
        <v>42944.208897172037</v>
      </c>
      <c r="G35" s="524">
        <f t="shared" si="16"/>
        <v>6784.0909826177922</v>
      </c>
      <c r="H35" s="491">
        <f t="shared" si="17"/>
        <v>6784.0909826177922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42944.208897172037</v>
      </c>
      <c r="E36" s="522">
        <f>IF(+I14&lt;F35,I14,D36)</f>
        <v>1851.1904761904761</v>
      </c>
      <c r="F36" s="523">
        <f t="shared" si="15"/>
        <v>41093.018420981563</v>
      </c>
      <c r="G36" s="524">
        <f t="shared" si="16"/>
        <v>6575.9355413640142</v>
      </c>
      <c r="H36" s="491">
        <f t="shared" si="17"/>
        <v>6575.9355413640142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41093.018420981563</v>
      </c>
      <c r="E37" s="522">
        <f>IF(+I14&lt;F36,I14,D37)</f>
        <v>1851.1904761904761</v>
      </c>
      <c r="F37" s="523">
        <f t="shared" si="15"/>
        <v>39241.82794479109</v>
      </c>
      <c r="G37" s="524">
        <f t="shared" si="16"/>
        <v>6367.7801001102353</v>
      </c>
      <c r="H37" s="491">
        <f t="shared" si="17"/>
        <v>6367.7801001102353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39241.82794479109</v>
      </c>
      <c r="E38" s="522">
        <f>IF(+I14&lt;F37,I14,D38)</f>
        <v>1851.1904761904761</v>
      </c>
      <c r="F38" s="523">
        <f t="shared" si="15"/>
        <v>37390.637468600617</v>
      </c>
      <c r="G38" s="524">
        <f t="shared" si="16"/>
        <v>6159.6246588564563</v>
      </c>
      <c r="H38" s="491">
        <f t="shared" si="17"/>
        <v>6159.6246588564563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37390.637468600617</v>
      </c>
      <c r="E39" s="522">
        <f>IF(+I14&lt;F38,I14,D39)</f>
        <v>1851.1904761904761</v>
      </c>
      <c r="F39" s="523">
        <f t="shared" si="15"/>
        <v>35539.446992410143</v>
      </c>
      <c r="G39" s="524">
        <f t="shared" si="16"/>
        <v>5951.4692176026774</v>
      </c>
      <c r="H39" s="491">
        <f t="shared" si="17"/>
        <v>5951.4692176026774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35539.446992410143</v>
      </c>
      <c r="E40" s="522">
        <f>IF(+I14&lt;F39,I14,D40)</f>
        <v>1851.1904761904761</v>
      </c>
      <c r="F40" s="523">
        <f t="shared" si="15"/>
        <v>33688.25651621967</v>
      </c>
      <c r="G40" s="524">
        <f t="shared" si="16"/>
        <v>5743.3137763488985</v>
      </c>
      <c r="H40" s="491">
        <f t="shared" si="17"/>
        <v>5743.3137763488985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33688.25651621967</v>
      </c>
      <c r="E41" s="522">
        <f>IF(+I14&lt;F40,I14,D41)</f>
        <v>1851.1904761904761</v>
      </c>
      <c r="F41" s="523">
        <f t="shared" si="15"/>
        <v>31837.066040029193</v>
      </c>
      <c r="G41" s="524">
        <f t="shared" si="16"/>
        <v>5535.1583350951196</v>
      </c>
      <c r="H41" s="491">
        <f t="shared" si="17"/>
        <v>5535.1583350951196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31837.066040029193</v>
      </c>
      <c r="E42" s="522">
        <f>IF(+I14&lt;F41,I14,D42)</f>
        <v>1851.1904761904761</v>
      </c>
      <c r="F42" s="523">
        <f t="shared" si="15"/>
        <v>29985.875563838716</v>
      </c>
      <c r="G42" s="524">
        <f t="shared" si="16"/>
        <v>5327.0028938413398</v>
      </c>
      <c r="H42" s="491">
        <f t="shared" si="17"/>
        <v>5327.0028938413398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29985.875563838716</v>
      </c>
      <c r="E43" s="522">
        <f>IF(+I14&lt;F42,I14,D43)</f>
        <v>1851.1904761904761</v>
      </c>
      <c r="F43" s="523">
        <f t="shared" si="15"/>
        <v>28134.685087648239</v>
      </c>
      <c r="G43" s="524">
        <f t="shared" si="16"/>
        <v>5118.8474525875608</v>
      </c>
      <c r="H43" s="491">
        <f t="shared" si="17"/>
        <v>5118.8474525875608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28134.685087648239</v>
      </c>
      <c r="E44" s="522">
        <f>IF(+I14&lt;F43,I14,D44)</f>
        <v>1851.1904761904761</v>
      </c>
      <c r="F44" s="523">
        <f t="shared" si="15"/>
        <v>26283.494611457761</v>
      </c>
      <c r="G44" s="524">
        <f t="shared" si="16"/>
        <v>4910.6920113337819</v>
      </c>
      <c r="H44" s="491">
        <f t="shared" si="17"/>
        <v>4910.6920113337819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26283.494611457761</v>
      </c>
      <c r="E45" s="522">
        <f>IF(+I14&lt;F44,I14,D45)</f>
        <v>1851.1904761904761</v>
      </c>
      <c r="F45" s="523">
        <f t="shared" si="15"/>
        <v>24432.304135267284</v>
      </c>
      <c r="G45" s="524">
        <f t="shared" si="16"/>
        <v>4702.536570080003</v>
      </c>
      <c r="H45" s="491">
        <f t="shared" si="17"/>
        <v>4702.536570080003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24432.304135267284</v>
      </c>
      <c r="E46" s="522">
        <f>IF(+I14&lt;F45,I14,D46)</f>
        <v>1851.1904761904761</v>
      </c>
      <c r="F46" s="523">
        <f t="shared" si="15"/>
        <v>22581.113659076807</v>
      </c>
      <c r="G46" s="524">
        <f t="shared" si="16"/>
        <v>4494.3811288262223</v>
      </c>
      <c r="H46" s="491">
        <f t="shared" si="17"/>
        <v>4494.3811288262223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22581.113659076807</v>
      </c>
      <c r="E47" s="522">
        <f>IF(+I14&lt;F46,I14,D47)</f>
        <v>1851.1904761904761</v>
      </c>
      <c r="F47" s="523">
        <f t="shared" si="15"/>
        <v>20729.92318288633</v>
      </c>
      <c r="G47" s="524">
        <f t="shared" si="16"/>
        <v>4286.2256875724433</v>
      </c>
      <c r="H47" s="491">
        <f t="shared" si="17"/>
        <v>4286.2256875724433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20729.92318288633</v>
      </c>
      <c r="E48" s="522">
        <f>IF(+I14&lt;F47,I14,D48)</f>
        <v>1851.1904761904761</v>
      </c>
      <c r="F48" s="523">
        <f t="shared" si="15"/>
        <v>18878.732706695853</v>
      </c>
      <c r="G48" s="524">
        <f t="shared" si="16"/>
        <v>4078.0702463186644</v>
      </c>
      <c r="H48" s="491">
        <f t="shared" si="17"/>
        <v>4078.0702463186644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18878.732706695853</v>
      </c>
      <c r="E49" s="522">
        <f>IF(+I14&lt;F48,I14,D49)</f>
        <v>1851.1904761904761</v>
      </c>
      <c r="F49" s="523">
        <f t="shared" ref="F49:F72" si="18">+D49-E49</f>
        <v>17027.542230505376</v>
      </c>
      <c r="G49" s="524">
        <f t="shared" si="16"/>
        <v>3869.9148050648855</v>
      </c>
      <c r="H49" s="491">
        <f t="shared" si="17"/>
        <v>3869.9148050648855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17027.542230505376</v>
      </c>
      <c r="E50" s="522">
        <f>IF(+I14&lt;F49,I14,D50)</f>
        <v>1851.1904761904761</v>
      </c>
      <c r="F50" s="523">
        <f t="shared" si="18"/>
        <v>15176.351754314899</v>
      </c>
      <c r="G50" s="524">
        <f t="shared" si="16"/>
        <v>3661.7593638111057</v>
      </c>
      <c r="H50" s="491">
        <f t="shared" si="17"/>
        <v>3661.7593638111057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15176.351754314899</v>
      </c>
      <c r="E51" s="522">
        <f>IF(+I14&lt;F50,I14,D51)</f>
        <v>1851.1904761904761</v>
      </c>
      <c r="F51" s="523">
        <f t="shared" si="18"/>
        <v>13325.161278124422</v>
      </c>
      <c r="G51" s="524">
        <f t="shared" si="16"/>
        <v>3453.6039225573268</v>
      </c>
      <c r="H51" s="491">
        <f t="shared" si="17"/>
        <v>3453.6039225573268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13325.161278124422</v>
      </c>
      <c r="E52" s="522">
        <f>IF(+I14&lt;F51,I14,D52)</f>
        <v>1851.1904761904761</v>
      </c>
      <c r="F52" s="523">
        <f t="shared" si="18"/>
        <v>11473.970801933945</v>
      </c>
      <c r="G52" s="524">
        <f t="shared" si="16"/>
        <v>3245.4484813035474</v>
      </c>
      <c r="H52" s="491">
        <f t="shared" si="17"/>
        <v>3245.4484813035474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11473.970801933945</v>
      </c>
      <c r="E53" s="522">
        <f>IF(+I14&lt;F52,I14,D53)</f>
        <v>1851.1904761904761</v>
      </c>
      <c r="F53" s="523">
        <f t="shared" si="18"/>
        <v>9622.780325743468</v>
      </c>
      <c r="G53" s="524">
        <f t="shared" si="16"/>
        <v>3037.293040049768</v>
      </c>
      <c r="H53" s="491">
        <f t="shared" si="17"/>
        <v>3037.293040049768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9622.780325743468</v>
      </c>
      <c r="E54" s="522">
        <f>IF(+I14&lt;F53,I14,D54)</f>
        <v>1851.1904761904761</v>
      </c>
      <c r="F54" s="523">
        <f t="shared" si="18"/>
        <v>7771.5898495529918</v>
      </c>
      <c r="G54" s="524">
        <f t="shared" si="16"/>
        <v>2829.1375987959891</v>
      </c>
      <c r="H54" s="491">
        <f t="shared" si="17"/>
        <v>2829.1375987959891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7771.5898495529918</v>
      </c>
      <c r="E55" s="522">
        <f>IF(+I14&lt;F54,I14,D55)</f>
        <v>1851.1904761904761</v>
      </c>
      <c r="F55" s="523">
        <f t="shared" si="18"/>
        <v>5920.3993733625157</v>
      </c>
      <c r="G55" s="524">
        <f t="shared" si="16"/>
        <v>2620.9821575422097</v>
      </c>
      <c r="H55" s="491">
        <f t="shared" si="17"/>
        <v>2620.9821575422097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5920.3993733625157</v>
      </c>
      <c r="E56" s="522">
        <f>IF(+I14&lt;F55,I14,D56)</f>
        <v>1851.1904761904761</v>
      </c>
      <c r="F56" s="523">
        <f t="shared" si="18"/>
        <v>4069.2088971720395</v>
      </c>
      <c r="G56" s="524">
        <f t="shared" si="16"/>
        <v>2412.8267162884304</v>
      </c>
      <c r="H56" s="491">
        <f t="shared" si="17"/>
        <v>2412.8267162884304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4069.2088971720395</v>
      </c>
      <c r="E57" s="522">
        <f>IF(+I14&lt;F56,I14,D57)</f>
        <v>1851.1904761904761</v>
      </c>
      <c r="F57" s="523">
        <f t="shared" si="18"/>
        <v>2218.0184209815634</v>
      </c>
      <c r="G57" s="524">
        <f t="shared" si="16"/>
        <v>2204.6712750346514</v>
      </c>
      <c r="H57" s="491">
        <f t="shared" si="17"/>
        <v>2204.6712750346514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2218.0184209815634</v>
      </c>
      <c r="E58" s="522">
        <f>IF(+I14&lt;F57,I14,D58)</f>
        <v>1851.1904761904761</v>
      </c>
      <c r="F58" s="523">
        <f t="shared" si="18"/>
        <v>366.82794479108725</v>
      </c>
      <c r="G58" s="524">
        <f t="shared" si="16"/>
        <v>1996.5158337808723</v>
      </c>
      <c r="H58" s="491">
        <f t="shared" si="17"/>
        <v>1996.5158337808723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366.82794479108725</v>
      </c>
      <c r="E59" s="522">
        <f>IF(+I14&lt;F58,I14,D59)</f>
        <v>366.82794479108725</v>
      </c>
      <c r="F59" s="523">
        <f t="shared" si="18"/>
        <v>0</v>
      </c>
      <c r="G59" s="524">
        <f t="shared" si="16"/>
        <v>387.45176327284054</v>
      </c>
      <c r="H59" s="491">
        <f t="shared" si="17"/>
        <v>387.45176327284054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77749.999999999956</v>
      </c>
      <c r="F73" s="375"/>
      <c r="G73" s="375">
        <f>SUM(G17:G72)</f>
        <v>268943.26220145117</v>
      </c>
      <c r="H73" s="375">
        <f>SUM(H17:H72)</f>
        <v>268943.26220145117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7714.1850577819459</v>
      </c>
      <c r="N87" s="546">
        <f>IF(J92&lt;D11,0,VLOOKUP(J92,C17:O72,11))</f>
        <v>7714.1850577819459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8021.5664391453738</v>
      </c>
      <c r="N88" s="550">
        <f>IF(J92&lt;D11,0,VLOOKUP(J92,C99:P154,7))</f>
        <v>8021.5664391453738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307.38138136342786</v>
      </c>
      <c r="N89" s="555">
        <f>+N88-N87</f>
        <v>307.38138136342786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77750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1851.1904761904761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23">+I99-H99</f>
        <v>0</v>
      </c>
      <c r="K99" s="514"/>
      <c r="L99" s="512">
        <f t="shared" ref="L99:L104" si="24">H99</f>
        <v>5610</v>
      </c>
      <c r="M99" s="597">
        <f t="shared" ref="M99:M130" si="25">IF(L99&lt;&gt;0,+H99-L99,0)</f>
        <v>0</v>
      </c>
      <c r="N99" s="512">
        <f t="shared" ref="N99:N104" si="26">I99</f>
        <v>5610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23"/>
        <v>0</v>
      </c>
      <c r="K100" s="514"/>
      <c r="L100" s="518">
        <f t="shared" si="24"/>
        <v>14411.158990782849</v>
      </c>
      <c r="M100" s="519">
        <f t="shared" si="25"/>
        <v>0</v>
      </c>
      <c r="N100" s="518">
        <f t="shared" si="26"/>
        <v>14411.158990782849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23"/>
        <v>0</v>
      </c>
      <c r="K101" s="514"/>
      <c r="L101" s="518">
        <f t="shared" si="24"/>
        <v>12969.387615340562</v>
      </c>
      <c r="M101" s="519">
        <f t="shared" si="25"/>
        <v>0</v>
      </c>
      <c r="N101" s="518">
        <f t="shared" si="26"/>
        <v>12969.387615340562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23"/>
        <v>0</v>
      </c>
      <c r="K102" s="514"/>
      <c r="L102" s="518">
        <f t="shared" si="24"/>
        <v>12458.468627153823</v>
      </c>
      <c r="M102" s="519">
        <f t="shared" si="25"/>
        <v>0</v>
      </c>
      <c r="N102" s="518">
        <f t="shared" si="26"/>
        <v>12458.468627153823</v>
      </c>
      <c r="O102" s="514">
        <f t="shared" si="27"/>
        <v>0</v>
      </c>
      <c r="P102" s="514">
        <f t="shared" si="28"/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24"/>
        <v>11352.954336851966</v>
      </c>
      <c r="M103" s="519">
        <f t="shared" ref="M103:M108" si="30">IF(L103&lt;&gt;0,+H103-L103,0)</f>
        <v>0</v>
      </c>
      <c r="N103" s="518">
        <f t="shared" si="26"/>
        <v>11352.954336851966</v>
      </c>
      <c r="O103" s="514">
        <f t="shared" ref="O103:O108" si="31">IF(N103&lt;&gt;0,+I103-N103,0)</f>
        <v>0</v>
      </c>
      <c r="P103" s="514">
        <f t="shared" ref="P103:P108" si="32"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24"/>
        <v>11145.703511546504</v>
      </c>
      <c r="M104" s="519">
        <f t="shared" si="30"/>
        <v>0</v>
      </c>
      <c r="N104" s="518">
        <f t="shared" si="26"/>
        <v>11145.703511546504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23"/>
        <v>0</v>
      </c>
      <c r="K105" s="514"/>
      <c r="L105" s="518">
        <f t="shared" ref="L105:L110" si="33">H105</f>
        <v>10617.681866649142</v>
      </c>
      <c r="M105" s="519">
        <f t="shared" si="30"/>
        <v>0</v>
      </c>
      <c r="N105" s="518">
        <f t="shared" ref="N105:N110" si="34">I105</f>
        <v>10617.681866649142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23"/>
        <v>0</v>
      </c>
      <c r="K106" s="514"/>
      <c r="L106" s="518">
        <f t="shared" si="33"/>
        <v>10021.757616625862</v>
      </c>
      <c r="M106" s="519">
        <f t="shared" si="30"/>
        <v>0</v>
      </c>
      <c r="N106" s="518">
        <f t="shared" si="34"/>
        <v>10021.757616625862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23"/>
        <v>0</v>
      </c>
      <c r="K107" s="514"/>
      <c r="L107" s="518">
        <f t="shared" si="33"/>
        <v>9488.0975445916993</v>
      </c>
      <c r="M107" s="519">
        <f t="shared" si="30"/>
        <v>0</v>
      </c>
      <c r="N107" s="518">
        <f t="shared" si="34"/>
        <v>9488.0975445916993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23"/>
        <v>0</v>
      </c>
      <c r="K108" s="514"/>
      <c r="L108" s="518">
        <f t="shared" si="33"/>
        <v>8295.0535610460302</v>
      </c>
      <c r="M108" s="519">
        <f t="shared" si="30"/>
        <v>0</v>
      </c>
      <c r="N108" s="518">
        <f t="shared" si="34"/>
        <v>8295.0535610460302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60093.185668368336</v>
      </c>
      <c r="E109" s="516">
        <v>1808.1395348837209</v>
      </c>
      <c r="F109" s="515">
        <v>58285.046133484619</v>
      </c>
      <c r="G109" s="515">
        <v>59189.115900926481</v>
      </c>
      <c r="H109" s="516">
        <v>8143.7748502603245</v>
      </c>
      <c r="I109" s="510">
        <v>8143.7748502603245</v>
      </c>
      <c r="J109" s="514">
        <f t="shared" si="23"/>
        <v>0</v>
      </c>
      <c r="K109" s="514"/>
      <c r="L109" s="518">
        <f t="shared" si="33"/>
        <v>8143.7748502603245</v>
      </c>
      <c r="M109" s="519">
        <f t="shared" ref="M109:M110" si="35">IF(L109&lt;&gt;0,+H109-L109,0)</f>
        <v>0</v>
      </c>
      <c r="N109" s="518">
        <f t="shared" si="34"/>
        <v>8143.7748502603245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58285.046133484619</v>
      </c>
      <c r="E110" s="516">
        <v>1851.1904761904761</v>
      </c>
      <c r="F110" s="515">
        <v>56433.855657294145</v>
      </c>
      <c r="G110" s="515">
        <v>57359.450895389382</v>
      </c>
      <c r="H110" s="516">
        <v>8021.5664391453738</v>
      </c>
      <c r="I110" s="510">
        <v>8021.5664391453738</v>
      </c>
      <c r="J110" s="514">
        <f t="shared" si="23"/>
        <v>0</v>
      </c>
      <c r="K110" s="514"/>
      <c r="L110" s="518">
        <f t="shared" si="33"/>
        <v>8021.5664391453738</v>
      </c>
      <c r="M110" s="519">
        <f t="shared" si="35"/>
        <v>0</v>
      </c>
      <c r="N110" s="518">
        <f t="shared" si="34"/>
        <v>8021.5664391453738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56433.855657294145</v>
      </c>
      <c r="E111" s="522">
        <f>IF(+J96&lt;F110,J96,D111)</f>
        <v>1851.1904761904761</v>
      </c>
      <c r="F111" s="523">
        <f t="shared" ref="F111:F130" si="36">+D111-E111</f>
        <v>54582.665181103672</v>
      </c>
      <c r="G111" s="523">
        <f t="shared" ref="G111:G130" si="37">+(F111+D111)/2</f>
        <v>55508.260419198908</v>
      </c>
      <c r="H111" s="526">
        <f>+J$94*G111+E111</f>
        <v>8092.7666885775807</v>
      </c>
      <c r="I111" s="577">
        <f>+J$95*G111+E111</f>
        <v>8092.7666885775807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2022</v>
      </c>
      <c r="D112" s="374">
        <f>IF(F111+SUM(E$99:E111)=D$92,F111,D$92-SUM(E$99:E111))</f>
        <v>54582.665181103672</v>
      </c>
      <c r="E112" s="522">
        <f>IF(+J96&lt;F111,J96,D112)</f>
        <v>1851.1904761904761</v>
      </c>
      <c r="F112" s="523">
        <f t="shared" si="36"/>
        <v>52731.474704913198</v>
      </c>
      <c r="G112" s="523">
        <f t="shared" si="37"/>
        <v>53657.069943008435</v>
      </c>
      <c r="H112" s="526">
        <f>+J$94*G112+E112</f>
        <v>7884.6112473238018</v>
      </c>
      <c r="I112" s="577">
        <f>+J$95*G112+E112</f>
        <v>7884.6112473238018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52731.474704913198</v>
      </c>
      <c r="E113" s="522">
        <f>IF(+J96&lt;F112,J96,D113)</f>
        <v>1851.1904761904761</v>
      </c>
      <c r="F113" s="523">
        <f t="shared" si="36"/>
        <v>50880.284228722725</v>
      </c>
      <c r="G113" s="523">
        <f t="shared" si="37"/>
        <v>51805.879466817962</v>
      </c>
      <c r="H113" s="526">
        <f t="shared" ref="H113:H154" si="38">+J$94*G113+E113</f>
        <v>7676.4558060700238</v>
      </c>
      <c r="I113" s="577">
        <f t="shared" ref="I113:I154" si="39">+J$95*G113+E113</f>
        <v>7676.4558060700238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50880.284228722725</v>
      </c>
      <c r="E114" s="522">
        <f>IF(+J96&lt;F113,J96,D114)</f>
        <v>1851.1904761904761</v>
      </c>
      <c r="F114" s="523">
        <f t="shared" si="36"/>
        <v>49029.093752532252</v>
      </c>
      <c r="G114" s="523">
        <f t="shared" si="37"/>
        <v>49954.688990627488</v>
      </c>
      <c r="H114" s="526">
        <f t="shared" si="38"/>
        <v>7468.3003648162448</v>
      </c>
      <c r="I114" s="577">
        <f t="shared" si="39"/>
        <v>7468.3003648162448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>IU</v>
      </c>
      <c r="C115" s="507">
        <f>IF(D93="","-",+C114+1)</f>
        <v>2025</v>
      </c>
      <c r="D115" s="374">
        <f>IF(F114+SUM(E$99:E114)=D$92,F114,D$92-SUM(E$99:E114))</f>
        <v>49029.093752532201</v>
      </c>
      <c r="E115" s="522">
        <f>IF(+J96&lt;F114,J96,D115)</f>
        <v>1851.1904761904761</v>
      </c>
      <c r="F115" s="523">
        <f t="shared" si="36"/>
        <v>47177.903276341727</v>
      </c>
      <c r="G115" s="523">
        <f t="shared" si="37"/>
        <v>48103.498514436964</v>
      </c>
      <c r="H115" s="526">
        <f t="shared" si="38"/>
        <v>7260.1449235624596</v>
      </c>
      <c r="I115" s="577">
        <f t="shared" si="39"/>
        <v>7260.1449235624596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47177.903276341727</v>
      </c>
      <c r="E116" s="522">
        <f>IF(+J96&lt;F115,J96,D116)</f>
        <v>1851.1904761904761</v>
      </c>
      <c r="F116" s="523">
        <f t="shared" si="36"/>
        <v>45326.712800151254</v>
      </c>
      <c r="G116" s="523">
        <f t="shared" si="37"/>
        <v>46252.30803824649</v>
      </c>
      <c r="H116" s="526">
        <f t="shared" si="38"/>
        <v>7051.9894823086806</v>
      </c>
      <c r="I116" s="577">
        <f t="shared" si="39"/>
        <v>7051.9894823086806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45326.712800151254</v>
      </c>
      <c r="E117" s="522">
        <f>IF(+J96&lt;F116,J96,D117)</f>
        <v>1851.1904761904761</v>
      </c>
      <c r="F117" s="523">
        <f t="shared" si="36"/>
        <v>43475.52232396078</v>
      </c>
      <c r="G117" s="523">
        <f t="shared" si="37"/>
        <v>44401.117562056017</v>
      </c>
      <c r="H117" s="526">
        <f t="shared" si="38"/>
        <v>6843.8340410549026</v>
      </c>
      <c r="I117" s="577">
        <f t="shared" si="39"/>
        <v>6843.8340410549026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43475.52232396078</v>
      </c>
      <c r="E118" s="522">
        <f>IF(+J96&lt;F117,J96,D118)</f>
        <v>1851.1904761904761</v>
      </c>
      <c r="F118" s="523">
        <f t="shared" si="36"/>
        <v>41624.331847770307</v>
      </c>
      <c r="G118" s="523">
        <f t="shared" si="37"/>
        <v>42549.927085865544</v>
      </c>
      <c r="H118" s="526">
        <f t="shared" si="38"/>
        <v>6635.6785998011237</v>
      </c>
      <c r="I118" s="577">
        <f t="shared" si="39"/>
        <v>6635.6785998011237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41624.331847770307</v>
      </c>
      <c r="E119" s="522">
        <f>IF(+J96&lt;F118,J96,D119)</f>
        <v>1851.1904761904761</v>
      </c>
      <c r="F119" s="523">
        <f t="shared" si="36"/>
        <v>39773.141371579834</v>
      </c>
      <c r="G119" s="523">
        <f t="shared" si="37"/>
        <v>40698.73660967507</v>
      </c>
      <c r="H119" s="526">
        <f t="shared" si="38"/>
        <v>6427.5231585473448</v>
      </c>
      <c r="I119" s="577">
        <f t="shared" si="39"/>
        <v>6427.5231585473448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39773.141371579834</v>
      </c>
      <c r="E120" s="522">
        <f>IF(+J96&lt;F119,J96,D120)</f>
        <v>1851.1904761904761</v>
      </c>
      <c r="F120" s="523">
        <f t="shared" si="36"/>
        <v>37921.95089538936</v>
      </c>
      <c r="G120" s="523">
        <f t="shared" si="37"/>
        <v>38847.546133484597</v>
      </c>
      <c r="H120" s="526">
        <f t="shared" si="38"/>
        <v>6219.3677172935659</v>
      </c>
      <c r="I120" s="577">
        <f t="shared" si="39"/>
        <v>6219.3677172935659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37921.95089538936</v>
      </c>
      <c r="E121" s="522">
        <f>IF(+J96&lt;F120,J96,D121)</f>
        <v>1851.1904761904761</v>
      </c>
      <c r="F121" s="523">
        <f t="shared" si="36"/>
        <v>36070.760419198887</v>
      </c>
      <c r="G121" s="523">
        <f t="shared" si="37"/>
        <v>36996.355657294123</v>
      </c>
      <c r="H121" s="526">
        <f t="shared" si="38"/>
        <v>6011.212276039787</v>
      </c>
      <c r="I121" s="577">
        <f t="shared" si="39"/>
        <v>6011.212276039787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36070.760419198887</v>
      </c>
      <c r="E122" s="522">
        <f>IF(+J96&lt;F121,J96,D122)</f>
        <v>1851.1904761904761</v>
      </c>
      <c r="F122" s="523">
        <f t="shared" si="36"/>
        <v>34219.569943008413</v>
      </c>
      <c r="G122" s="523">
        <f t="shared" si="37"/>
        <v>35145.16518110365</v>
      </c>
      <c r="H122" s="526">
        <f t="shared" si="38"/>
        <v>5803.056834786008</v>
      </c>
      <c r="I122" s="577">
        <f t="shared" si="39"/>
        <v>5803.056834786008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34219.569943008413</v>
      </c>
      <c r="E123" s="522">
        <f>IF(+J96&lt;F122,J96,D123)</f>
        <v>1851.1904761904761</v>
      </c>
      <c r="F123" s="523">
        <f t="shared" si="36"/>
        <v>32368.379466817936</v>
      </c>
      <c r="G123" s="523">
        <f t="shared" si="37"/>
        <v>33293.974704913177</v>
      </c>
      <c r="H123" s="526">
        <f t="shared" si="38"/>
        <v>5594.9013935322291</v>
      </c>
      <c r="I123" s="577">
        <f t="shared" si="39"/>
        <v>5594.9013935322291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32368.379466817936</v>
      </c>
      <c r="E124" s="522">
        <f>IF(+J96&lt;F123,J96,D124)</f>
        <v>1851.1904761904761</v>
      </c>
      <c r="F124" s="523">
        <f t="shared" si="36"/>
        <v>30517.188990627459</v>
      </c>
      <c r="G124" s="523">
        <f t="shared" si="37"/>
        <v>31442.784228722696</v>
      </c>
      <c r="H124" s="526">
        <f t="shared" si="38"/>
        <v>5386.7459522784493</v>
      </c>
      <c r="I124" s="577">
        <f t="shared" si="39"/>
        <v>5386.7459522784493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30517.188990627459</v>
      </c>
      <c r="E125" s="522">
        <f>IF(+J96&lt;F124,J96,D125)</f>
        <v>1851.1904761904761</v>
      </c>
      <c r="F125" s="523">
        <f t="shared" si="36"/>
        <v>28665.998514436982</v>
      </c>
      <c r="G125" s="523">
        <f t="shared" si="37"/>
        <v>29591.593752532222</v>
      </c>
      <c r="H125" s="526">
        <f t="shared" si="38"/>
        <v>5178.5905110246713</v>
      </c>
      <c r="I125" s="577">
        <f t="shared" si="39"/>
        <v>5178.5905110246713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28665.998514436982</v>
      </c>
      <c r="E126" s="522">
        <f>IF(+J96&lt;F125,J96,D126)</f>
        <v>1851.1904761904761</v>
      </c>
      <c r="F126" s="523">
        <f t="shared" si="36"/>
        <v>26814.808038246505</v>
      </c>
      <c r="G126" s="523">
        <f t="shared" si="37"/>
        <v>27740.403276341742</v>
      </c>
      <c r="H126" s="526">
        <f t="shared" si="38"/>
        <v>4970.4350697708905</v>
      </c>
      <c r="I126" s="577">
        <f t="shared" si="39"/>
        <v>4970.4350697708905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26814.808038246505</v>
      </c>
      <c r="E127" s="522">
        <f>IF(+J96&lt;F126,J96,D127)</f>
        <v>1851.1904761904761</v>
      </c>
      <c r="F127" s="523">
        <f t="shared" si="36"/>
        <v>24963.617562056028</v>
      </c>
      <c r="G127" s="523">
        <f t="shared" si="37"/>
        <v>25889.212800151268</v>
      </c>
      <c r="H127" s="526">
        <f t="shared" si="38"/>
        <v>4762.2796285171116</v>
      </c>
      <c r="I127" s="577">
        <f t="shared" si="39"/>
        <v>4762.2796285171116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24963.617562056028</v>
      </c>
      <c r="E128" s="522">
        <f>IF(+J96&lt;F127,J96,D128)</f>
        <v>1851.1904761904761</v>
      </c>
      <c r="F128" s="523">
        <f t="shared" si="36"/>
        <v>23112.427085865551</v>
      </c>
      <c r="G128" s="523">
        <f t="shared" si="37"/>
        <v>24038.022323960788</v>
      </c>
      <c r="H128" s="526">
        <f t="shared" si="38"/>
        <v>4554.1241872633327</v>
      </c>
      <c r="I128" s="577">
        <f t="shared" si="39"/>
        <v>4554.1241872633327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23112.427085865551</v>
      </c>
      <c r="E129" s="522">
        <f>IF(+J96&lt;F128,J96,D129)</f>
        <v>1851.1904761904761</v>
      </c>
      <c r="F129" s="523">
        <f t="shared" si="36"/>
        <v>21261.236609675074</v>
      </c>
      <c r="G129" s="523">
        <f t="shared" si="37"/>
        <v>22186.831847770314</v>
      </c>
      <c r="H129" s="526">
        <f t="shared" si="38"/>
        <v>4345.9687460095538</v>
      </c>
      <c r="I129" s="577">
        <f t="shared" si="39"/>
        <v>4345.9687460095538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2040</v>
      </c>
      <c r="D130" s="374">
        <f>IF(F129+SUM(E$99:E129)=D$92,F129,D$92-SUM(E$99:E129))</f>
        <v>21261.236609675074</v>
      </c>
      <c r="E130" s="522">
        <f>IF(+J96&lt;F129,J96,D130)</f>
        <v>1851.1904761904761</v>
      </c>
      <c r="F130" s="523">
        <f t="shared" si="36"/>
        <v>19410.046133484597</v>
      </c>
      <c r="G130" s="523">
        <f t="shared" si="37"/>
        <v>20335.641371579834</v>
      </c>
      <c r="H130" s="526">
        <f t="shared" si="38"/>
        <v>4137.813304755774</v>
      </c>
      <c r="I130" s="577">
        <f t="shared" si="39"/>
        <v>4137.813304755774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19410.046133484597</v>
      </c>
      <c r="E131" s="522">
        <f>IF(+J96&lt;F130,J96,D131)</f>
        <v>1851.1904761904761</v>
      </c>
      <c r="F131" s="523">
        <f t="shared" ref="F131:F154" si="40">+D131-E131</f>
        <v>17558.85565729412</v>
      </c>
      <c r="G131" s="523">
        <f t="shared" ref="G131:G154" si="41">+(F131+D131)/2</f>
        <v>18484.45089538936</v>
      </c>
      <c r="H131" s="526">
        <f t="shared" si="38"/>
        <v>3929.6578635019951</v>
      </c>
      <c r="I131" s="577">
        <f t="shared" si="39"/>
        <v>3929.6578635019951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17558.85565729412</v>
      </c>
      <c r="E132" s="522">
        <f>IF(+J96&lt;F131,J96,D132)</f>
        <v>1851.1904761904761</v>
      </c>
      <c r="F132" s="523">
        <f t="shared" si="40"/>
        <v>15707.665181103643</v>
      </c>
      <c r="G132" s="523">
        <f t="shared" si="41"/>
        <v>16633.260419198879</v>
      </c>
      <c r="H132" s="526">
        <f t="shared" si="38"/>
        <v>3721.5024222482152</v>
      </c>
      <c r="I132" s="577">
        <f t="shared" si="39"/>
        <v>3721.5024222482152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15707.665181103643</v>
      </c>
      <c r="E133" s="522">
        <f>IF(+J96&lt;F132,J96,D133)</f>
        <v>1851.1904761904761</v>
      </c>
      <c r="F133" s="523">
        <f t="shared" si="40"/>
        <v>13856.474704913166</v>
      </c>
      <c r="G133" s="523">
        <f t="shared" si="41"/>
        <v>14782.069943008404</v>
      </c>
      <c r="H133" s="526">
        <f t="shared" si="38"/>
        <v>3513.3469809944363</v>
      </c>
      <c r="I133" s="577">
        <f t="shared" si="39"/>
        <v>3513.3469809944363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13856.474704913166</v>
      </c>
      <c r="E134" s="522">
        <f>IF(+J96&lt;F133,J96,D134)</f>
        <v>1851.1904761904761</v>
      </c>
      <c r="F134" s="523">
        <f t="shared" si="40"/>
        <v>12005.284228722689</v>
      </c>
      <c r="G134" s="523">
        <f t="shared" si="41"/>
        <v>12930.879466817927</v>
      </c>
      <c r="H134" s="526">
        <f t="shared" si="38"/>
        <v>3305.1915397406574</v>
      </c>
      <c r="I134" s="577">
        <f t="shared" si="39"/>
        <v>3305.1915397406574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12005.284228722689</v>
      </c>
      <c r="E135" s="522">
        <f>IF(+J96&lt;F134,J96,D135)</f>
        <v>1851.1904761904761</v>
      </c>
      <c r="F135" s="523">
        <f t="shared" si="40"/>
        <v>10154.093752532212</v>
      </c>
      <c r="G135" s="523">
        <f t="shared" si="41"/>
        <v>11079.68899062745</v>
      </c>
      <c r="H135" s="526">
        <f t="shared" si="38"/>
        <v>3097.0360984868776</v>
      </c>
      <c r="I135" s="577">
        <f t="shared" si="39"/>
        <v>3097.0360984868776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9"/>
        <v/>
      </c>
      <c r="C136" s="507">
        <f>IF(D93="","-",+C135+1)</f>
        <v>2046</v>
      </c>
      <c r="D136" s="374">
        <f>IF(F135+SUM(E$99:E135)=D$92,F135,D$92-SUM(E$99:E135))</f>
        <v>10154.093752532212</v>
      </c>
      <c r="E136" s="522">
        <f>IF(+J96&lt;F135,J96,D136)</f>
        <v>1851.1904761904761</v>
      </c>
      <c r="F136" s="523">
        <f t="shared" si="40"/>
        <v>8302.9032763417345</v>
      </c>
      <c r="G136" s="523">
        <f t="shared" si="41"/>
        <v>9228.498514436973</v>
      </c>
      <c r="H136" s="526">
        <f t="shared" si="38"/>
        <v>2888.8806572330986</v>
      </c>
      <c r="I136" s="577">
        <f t="shared" si="39"/>
        <v>2888.8806572330986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9"/>
        <v/>
      </c>
      <c r="C137" s="507">
        <f>IF(D93="","-",+C136+1)</f>
        <v>2047</v>
      </c>
      <c r="D137" s="374">
        <f>IF(F136+SUM(E$99:E136)=D$92,F136,D$92-SUM(E$99:E136))</f>
        <v>8302.9032763417345</v>
      </c>
      <c r="E137" s="522">
        <f>IF(+J96&lt;F136,J96,D137)</f>
        <v>1851.1904761904761</v>
      </c>
      <c r="F137" s="523">
        <f t="shared" si="40"/>
        <v>6451.7128001512583</v>
      </c>
      <c r="G137" s="523">
        <f t="shared" si="41"/>
        <v>7377.3080382464959</v>
      </c>
      <c r="H137" s="526">
        <f t="shared" si="38"/>
        <v>2680.7252159793193</v>
      </c>
      <c r="I137" s="577">
        <f t="shared" si="39"/>
        <v>2680.7252159793193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6451.7128001512583</v>
      </c>
      <c r="E138" s="522">
        <f>IF(+J96&lt;F137,J96,D138)</f>
        <v>1851.1904761904761</v>
      </c>
      <c r="F138" s="523">
        <f t="shared" si="40"/>
        <v>4600.5223239607822</v>
      </c>
      <c r="G138" s="523">
        <f t="shared" si="41"/>
        <v>5526.1175620560207</v>
      </c>
      <c r="H138" s="526">
        <f t="shared" si="38"/>
        <v>2472.5697747255404</v>
      </c>
      <c r="I138" s="577">
        <f t="shared" si="39"/>
        <v>2472.5697747255404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4600.5223239607822</v>
      </c>
      <c r="E139" s="522">
        <f>IF(+J96&lt;F138,J96,D139)</f>
        <v>1851.1904761904761</v>
      </c>
      <c r="F139" s="523">
        <f t="shared" si="40"/>
        <v>2749.331847770306</v>
      </c>
      <c r="G139" s="523">
        <f t="shared" si="41"/>
        <v>3674.9270858655441</v>
      </c>
      <c r="H139" s="526">
        <f t="shared" si="38"/>
        <v>2264.414333471761</v>
      </c>
      <c r="I139" s="577">
        <f t="shared" si="39"/>
        <v>2264.414333471761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582" t="str">
        <f t="shared" si="29"/>
        <v>IU</v>
      </c>
      <c r="C140" s="507">
        <f>IF(D93="","-",+C139+1)</f>
        <v>2050</v>
      </c>
      <c r="D140" s="374">
        <f>IF(F139+SUM(E$99:E139)=D$92,F139,D$92-SUM(E$99:E139))</f>
        <v>2749.3318477703579</v>
      </c>
      <c r="E140" s="522">
        <f>IF(+J96&lt;F139,J96,D140)</f>
        <v>1851.1904761904761</v>
      </c>
      <c r="F140" s="523">
        <f t="shared" si="40"/>
        <v>898.14137157988171</v>
      </c>
      <c r="G140" s="523">
        <f t="shared" si="41"/>
        <v>1823.7366096751198</v>
      </c>
      <c r="H140" s="526">
        <f t="shared" si="38"/>
        <v>2056.2588922179875</v>
      </c>
      <c r="I140" s="577">
        <f t="shared" si="39"/>
        <v>2056.2588922179875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898.14137157988171</v>
      </c>
      <c r="E141" s="522">
        <f>IF(+J96&lt;F140,J96,D141)</f>
        <v>898.14137157988171</v>
      </c>
      <c r="F141" s="523">
        <f t="shared" si="40"/>
        <v>0</v>
      </c>
      <c r="G141" s="523">
        <f t="shared" si="41"/>
        <v>449.07068578994085</v>
      </c>
      <c r="H141" s="526">
        <f t="shared" si="38"/>
        <v>948.63671928019266</v>
      </c>
      <c r="I141" s="577">
        <f t="shared" si="39"/>
        <v>948.63671928019266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0"/>
        <v>0</v>
      </c>
      <c r="G142" s="523">
        <f t="shared" si="41"/>
        <v>0</v>
      </c>
      <c r="H142" s="526">
        <f t="shared" si="38"/>
        <v>0</v>
      </c>
      <c r="I142" s="577">
        <f t="shared" si="39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77750</v>
      </c>
      <c r="F155" s="375"/>
      <c r="G155" s="375"/>
      <c r="H155" s="375">
        <f>SUM(H99:H154)</f>
        <v>275719.62539120775</v>
      </c>
      <c r="I155" s="375">
        <f>SUM(I99:I154)</f>
        <v>275719.62539120775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Q162"/>
  <sheetViews>
    <sheetView tabSelected="1" view="pageBreakPreview" zoomScale="89" zoomScaleNormal="100" zoomScaleSheetLayoutView="89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20.28515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952618.78253978002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952618.78253978002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666" t="s">
        <v>477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229897.54761904763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 t="shared" ref="K25:K30" si="10">G25</f>
        <v>1231941.898152455</v>
      </c>
      <c r="L25" s="519">
        <f t="shared" si="7"/>
        <v>0</v>
      </c>
      <c r="M25" s="518">
        <f t="shared" ref="M25:M30" si="11"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 t="shared" si="10"/>
        <v>1165021.6585770869</v>
      </c>
      <c r="L26" s="519">
        <f t="shared" si="7"/>
        <v>0</v>
      </c>
      <c r="M26" s="518">
        <f t="shared" si="11"/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515">
        <v>7478743.3640034562</v>
      </c>
      <c r="E27" s="516">
        <v>235504.80487804877</v>
      </c>
      <c r="F27" s="515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 t="shared" si="10"/>
        <v>1171043.3183571417</v>
      </c>
      <c r="L27" s="519">
        <f t="shared" si="7"/>
        <v>0</v>
      </c>
      <c r="M27" s="518">
        <f t="shared" si="11"/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515">
        <v>7243238.5591254076</v>
      </c>
      <c r="E28" s="516">
        <v>235504.80487804877</v>
      </c>
      <c r="F28" s="515">
        <v>7007733.754247359</v>
      </c>
      <c r="G28" s="516">
        <v>1141112.0473878908</v>
      </c>
      <c r="H28" s="510">
        <v>1141112.0473878908</v>
      </c>
      <c r="I28" s="511">
        <f t="shared" si="0"/>
        <v>0</v>
      </c>
      <c r="J28" s="511"/>
      <c r="K28" s="518">
        <f t="shared" si="10"/>
        <v>1141112.0473878908</v>
      </c>
      <c r="L28" s="519">
        <f t="shared" ref="L28" si="12">IF(K28&lt;&gt;0,+G28-K28,0)</f>
        <v>0</v>
      </c>
      <c r="M28" s="518">
        <f t="shared" si="11"/>
        <v>1141112.0473878908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515">
        <v>7007733.754247359</v>
      </c>
      <c r="E29" s="516">
        <v>235504.80487804877</v>
      </c>
      <c r="F29" s="515">
        <v>6772228.9493693104</v>
      </c>
      <c r="G29" s="516">
        <v>940594.18343292759</v>
      </c>
      <c r="H29" s="510">
        <v>940594.18343292759</v>
      </c>
      <c r="I29" s="511">
        <f t="shared" si="0"/>
        <v>0</v>
      </c>
      <c r="J29" s="511"/>
      <c r="K29" s="518">
        <f t="shared" si="10"/>
        <v>940594.18343292759</v>
      </c>
      <c r="L29" s="519">
        <f t="shared" ref="L29" si="13">IF(K29&lt;&gt;0,+G29-K29,0)</f>
        <v>0</v>
      </c>
      <c r="M29" s="518">
        <f t="shared" si="11"/>
        <v>940594.18343292759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515">
        <v>6783182.6612241045</v>
      </c>
      <c r="E30" s="516">
        <v>229897.54761904763</v>
      </c>
      <c r="F30" s="515">
        <v>6553285.1136050569</v>
      </c>
      <c r="G30" s="516">
        <v>936760.6470922255</v>
      </c>
      <c r="H30" s="510">
        <v>936760.6470922255</v>
      </c>
      <c r="I30" s="511">
        <f t="shared" si="0"/>
        <v>0</v>
      </c>
      <c r="J30" s="511"/>
      <c r="K30" s="518">
        <f t="shared" si="10"/>
        <v>936760.6470922255</v>
      </c>
      <c r="L30" s="519">
        <f t="shared" ref="L30" si="14">IF(K30&lt;&gt;0,+G30-K30,0)</f>
        <v>0</v>
      </c>
      <c r="M30" s="518">
        <f t="shared" si="11"/>
        <v>936760.6470922255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523">
        <f>IF(F30+SUM(E$17:E30)=D$10,F30,D$10-SUM(E$17:E30))</f>
        <v>6542331.4017502647</v>
      </c>
      <c r="E31" s="522">
        <f>IF(+I14&lt;F30,I14,D31)</f>
        <v>229897.54761904763</v>
      </c>
      <c r="F31" s="523">
        <f t="shared" ref="F31:F48" si="15">+D31-E31</f>
        <v>6312433.8541312171</v>
      </c>
      <c r="G31" s="524">
        <f t="shared" ref="G31:G72" si="16">+I$12*((D31+F31)/2)+E31</f>
        <v>952618.78253978002</v>
      </c>
      <c r="H31" s="491">
        <f t="shared" ref="H31:H72" si="17">+I$13*((D31+F31)/2)+E31</f>
        <v>952618.78253978002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6312433.8541312171</v>
      </c>
      <c r="E32" s="522">
        <f>IF(+I14&lt;F31,I14,D32)</f>
        <v>229897.54761904763</v>
      </c>
      <c r="F32" s="523">
        <f t="shared" si="15"/>
        <v>6082536.3065121695</v>
      </c>
      <c r="G32" s="524">
        <f t="shared" si="16"/>
        <v>926768.1604221235</v>
      </c>
      <c r="H32" s="491">
        <f t="shared" si="17"/>
        <v>926768.1604221235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6082536.3065121695</v>
      </c>
      <c r="E33" s="522">
        <f>IF(+I14&lt;F32,I14,D33)</f>
        <v>229897.54761904763</v>
      </c>
      <c r="F33" s="523">
        <f t="shared" si="15"/>
        <v>5852638.758893122</v>
      </c>
      <c r="G33" s="524">
        <f t="shared" si="16"/>
        <v>900917.53830446699</v>
      </c>
      <c r="H33" s="491">
        <f t="shared" si="17"/>
        <v>900917.53830446699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5852638.758893122</v>
      </c>
      <c r="E34" s="522">
        <f>IF(+I14&lt;F33,I14,D34)</f>
        <v>229897.54761904763</v>
      </c>
      <c r="F34" s="523">
        <f t="shared" si="15"/>
        <v>5622741.2112740744</v>
      </c>
      <c r="G34" s="524">
        <f t="shared" si="16"/>
        <v>875066.9161868107</v>
      </c>
      <c r="H34" s="491">
        <f t="shared" si="17"/>
        <v>875066.9161868107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5622741.2112740744</v>
      </c>
      <c r="E35" s="522">
        <f>IF(+I14&lt;F34,I14,D35)</f>
        <v>229897.54761904763</v>
      </c>
      <c r="F35" s="523">
        <f t="shared" si="15"/>
        <v>5392843.6636550268</v>
      </c>
      <c r="G35" s="524">
        <f t="shared" si="16"/>
        <v>849216.29406915396</v>
      </c>
      <c r="H35" s="491">
        <f t="shared" si="17"/>
        <v>849216.29406915396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5392843.6636550268</v>
      </c>
      <c r="E36" s="522">
        <f>IF(+I14&lt;F35,I14,D36)</f>
        <v>229897.54761904763</v>
      </c>
      <c r="F36" s="523">
        <f t="shared" si="15"/>
        <v>5162946.1160359792</v>
      </c>
      <c r="G36" s="524">
        <f t="shared" si="16"/>
        <v>823365.67195149767</v>
      </c>
      <c r="H36" s="491">
        <f t="shared" si="17"/>
        <v>823365.67195149767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5162946.1160359792</v>
      </c>
      <c r="E37" s="522">
        <f>IF(+I14&lt;F36,I14,D37)</f>
        <v>229897.54761904763</v>
      </c>
      <c r="F37" s="523">
        <f t="shared" si="15"/>
        <v>4933048.5684169317</v>
      </c>
      <c r="G37" s="524">
        <f t="shared" si="16"/>
        <v>797515.04983384116</v>
      </c>
      <c r="H37" s="491">
        <f t="shared" si="17"/>
        <v>797515.04983384116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4933048.5684169317</v>
      </c>
      <c r="E38" s="522">
        <f>IF(+I14&lt;F37,I14,D38)</f>
        <v>229897.54761904763</v>
      </c>
      <c r="F38" s="523">
        <f t="shared" si="15"/>
        <v>4703151.0207978841</v>
      </c>
      <c r="G38" s="524">
        <f t="shared" si="16"/>
        <v>771664.42771618464</v>
      </c>
      <c r="H38" s="491">
        <f t="shared" si="17"/>
        <v>771664.42771618464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4703151.0207978841</v>
      </c>
      <c r="E39" s="522">
        <f>IF(+I14&lt;F38,I14,D39)</f>
        <v>229897.54761904763</v>
      </c>
      <c r="F39" s="523">
        <f t="shared" si="15"/>
        <v>4473253.4731788365</v>
      </c>
      <c r="G39" s="524">
        <f t="shared" si="16"/>
        <v>745813.80559852812</v>
      </c>
      <c r="H39" s="491">
        <f t="shared" si="17"/>
        <v>745813.80559852812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4473253.4731788365</v>
      </c>
      <c r="E40" s="522">
        <f>IF(+I14&lt;F39,I14,D40)</f>
        <v>229897.54761904763</v>
      </c>
      <c r="F40" s="523">
        <f t="shared" si="15"/>
        <v>4243355.9255597889</v>
      </c>
      <c r="G40" s="524">
        <f t="shared" si="16"/>
        <v>719963.18348087184</v>
      </c>
      <c r="H40" s="491">
        <f t="shared" si="17"/>
        <v>719963.18348087184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4243355.9255597889</v>
      </c>
      <c r="E41" s="522">
        <f>IF(+I14&lt;F40,I14,D41)</f>
        <v>229897.54761904763</v>
      </c>
      <c r="F41" s="523">
        <f t="shared" si="15"/>
        <v>4013458.3779407414</v>
      </c>
      <c r="G41" s="524">
        <f t="shared" si="16"/>
        <v>694112.56136321521</v>
      </c>
      <c r="H41" s="491">
        <f t="shared" si="17"/>
        <v>694112.56136321521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4013458.3779407414</v>
      </c>
      <c r="E42" s="522">
        <f>IF(+I14&lt;F41,I14,D42)</f>
        <v>229897.54761904763</v>
      </c>
      <c r="F42" s="523">
        <f t="shared" si="15"/>
        <v>3783560.8303216938</v>
      </c>
      <c r="G42" s="524">
        <f t="shared" si="16"/>
        <v>668261.93924555881</v>
      </c>
      <c r="H42" s="491">
        <f t="shared" si="17"/>
        <v>668261.93924555881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3783560.8303216938</v>
      </c>
      <c r="E43" s="522">
        <f>IF(+I14&lt;F42,I14,D43)</f>
        <v>229897.54761904763</v>
      </c>
      <c r="F43" s="523">
        <f t="shared" si="15"/>
        <v>3553663.2827026462</v>
      </c>
      <c r="G43" s="524">
        <f t="shared" si="16"/>
        <v>642411.31712790229</v>
      </c>
      <c r="H43" s="491">
        <f t="shared" si="17"/>
        <v>642411.31712790229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3553663.2827026462</v>
      </c>
      <c r="E44" s="522">
        <f>IF(+I14&lt;F43,I14,D44)</f>
        <v>229897.54761904763</v>
      </c>
      <c r="F44" s="523">
        <f t="shared" si="15"/>
        <v>3323765.7350835986</v>
      </c>
      <c r="G44" s="524">
        <f t="shared" si="16"/>
        <v>616560.69501024578</v>
      </c>
      <c r="H44" s="491">
        <f t="shared" si="17"/>
        <v>616560.69501024578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3323765.7350835986</v>
      </c>
      <c r="E45" s="522">
        <f>IF(+I14&lt;F44,I14,D45)</f>
        <v>229897.54761904763</v>
      </c>
      <c r="F45" s="523">
        <f t="shared" si="15"/>
        <v>3093868.1874645511</v>
      </c>
      <c r="G45" s="524">
        <f t="shared" si="16"/>
        <v>590710.07289258926</v>
      </c>
      <c r="H45" s="491">
        <f t="shared" si="17"/>
        <v>590710.07289258926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3093868.1874645511</v>
      </c>
      <c r="E46" s="522">
        <f>IF(+I14&lt;F45,I14,D46)</f>
        <v>229897.54761904763</v>
      </c>
      <c r="F46" s="523">
        <f t="shared" si="15"/>
        <v>2863970.6398455035</v>
      </c>
      <c r="G46" s="524">
        <f t="shared" si="16"/>
        <v>564859.45077493286</v>
      </c>
      <c r="H46" s="491">
        <f t="shared" si="17"/>
        <v>564859.45077493286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2863970.6398455035</v>
      </c>
      <c r="E47" s="522">
        <f>IF(+I14&lt;F46,I14,D47)</f>
        <v>229897.54761904763</v>
      </c>
      <c r="F47" s="523">
        <f t="shared" si="15"/>
        <v>2634073.0922264559</v>
      </c>
      <c r="G47" s="524">
        <f t="shared" si="16"/>
        <v>539008.82865727635</v>
      </c>
      <c r="H47" s="491">
        <f t="shared" si="17"/>
        <v>539008.82865727635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2634073.0922264559</v>
      </c>
      <c r="E48" s="522">
        <f>IF(+I14&lt;F47,I14,D48)</f>
        <v>229897.54761904763</v>
      </c>
      <c r="F48" s="523">
        <f t="shared" si="15"/>
        <v>2404175.5446074083</v>
      </c>
      <c r="G48" s="524">
        <f t="shared" si="16"/>
        <v>513158.20653961989</v>
      </c>
      <c r="H48" s="491">
        <f t="shared" si="17"/>
        <v>513158.20653961989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2404175.5446074083</v>
      </c>
      <c r="E49" s="522">
        <f>IF(+I14&lt;F48,I14,D49)</f>
        <v>229897.54761904763</v>
      </c>
      <c r="F49" s="523">
        <f t="shared" ref="F49:F72" si="18">+D49-E49</f>
        <v>2174277.9969883608</v>
      </c>
      <c r="G49" s="524">
        <f t="shared" si="16"/>
        <v>487307.58442196343</v>
      </c>
      <c r="H49" s="491">
        <f t="shared" si="17"/>
        <v>487307.58442196343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2174277.9969883608</v>
      </c>
      <c r="E50" s="522">
        <f>IF(+I14&lt;F49,I14,D50)</f>
        <v>229897.54761904763</v>
      </c>
      <c r="F50" s="523">
        <f t="shared" si="18"/>
        <v>1944380.4493693132</v>
      </c>
      <c r="G50" s="524">
        <f t="shared" si="16"/>
        <v>461456.96230430692</v>
      </c>
      <c r="H50" s="491">
        <f t="shared" si="17"/>
        <v>461456.96230430692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1944380.4493693132</v>
      </c>
      <c r="E51" s="522">
        <f>IF(+I14&lt;F50,I14,D51)</f>
        <v>229897.54761904763</v>
      </c>
      <c r="F51" s="523">
        <f t="shared" si="18"/>
        <v>1714482.9017502656</v>
      </c>
      <c r="G51" s="524">
        <f t="shared" si="16"/>
        <v>435606.3401866504</v>
      </c>
      <c r="H51" s="491">
        <f t="shared" si="17"/>
        <v>435606.3401866504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1714482.9017502656</v>
      </c>
      <c r="E52" s="522">
        <f>IF(+I14&lt;F51,I14,D52)</f>
        <v>229897.54761904763</v>
      </c>
      <c r="F52" s="523">
        <f t="shared" si="18"/>
        <v>1484585.354131218</v>
      </c>
      <c r="G52" s="524">
        <f t="shared" si="16"/>
        <v>409755.718068994</v>
      </c>
      <c r="H52" s="491">
        <f t="shared" si="17"/>
        <v>409755.718068994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1484585.354131218</v>
      </c>
      <c r="E53" s="522">
        <f>IF(+I14&lt;F52,I14,D53)</f>
        <v>229897.54761904763</v>
      </c>
      <c r="F53" s="523">
        <f t="shared" si="18"/>
        <v>1254687.8065121705</v>
      </c>
      <c r="G53" s="524">
        <f t="shared" si="16"/>
        <v>383905.09595133748</v>
      </c>
      <c r="H53" s="491">
        <f t="shared" si="17"/>
        <v>383905.09595133748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1254687.8065121705</v>
      </c>
      <c r="E54" s="522">
        <f>IF(+I14&lt;F53,I14,D54)</f>
        <v>229897.54761904763</v>
      </c>
      <c r="F54" s="523">
        <f t="shared" si="18"/>
        <v>1024790.2588931229</v>
      </c>
      <c r="G54" s="524">
        <f t="shared" si="16"/>
        <v>358054.47383368097</v>
      </c>
      <c r="H54" s="491">
        <f t="shared" si="17"/>
        <v>358054.47383368097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1024790.2588931229</v>
      </c>
      <c r="E55" s="522">
        <f>IF(+I14&lt;F54,I14,D55)</f>
        <v>229897.54761904763</v>
      </c>
      <c r="F55" s="523">
        <f t="shared" si="18"/>
        <v>794892.71127407532</v>
      </c>
      <c r="G55" s="524">
        <f t="shared" si="16"/>
        <v>332203.85171602451</v>
      </c>
      <c r="H55" s="491">
        <f t="shared" si="17"/>
        <v>332203.85171602451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794892.71127407532</v>
      </c>
      <c r="E56" s="522">
        <f>IF(+I14&lt;F55,I14,D56)</f>
        <v>229897.54761904763</v>
      </c>
      <c r="F56" s="523">
        <f t="shared" si="18"/>
        <v>564995.16365502775</v>
      </c>
      <c r="G56" s="524">
        <f t="shared" si="16"/>
        <v>306353.22959836805</v>
      </c>
      <c r="H56" s="491">
        <f t="shared" si="17"/>
        <v>306353.22959836805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564995.16365502775</v>
      </c>
      <c r="E57" s="522">
        <f>IF(+I14&lt;F56,I14,D57)</f>
        <v>229897.54761904763</v>
      </c>
      <c r="F57" s="523">
        <f t="shared" si="18"/>
        <v>335097.61603598011</v>
      </c>
      <c r="G57" s="524">
        <f t="shared" si="16"/>
        <v>280502.60748071154</v>
      </c>
      <c r="H57" s="491">
        <f t="shared" si="17"/>
        <v>280502.60748071154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335097.61603598011</v>
      </c>
      <c r="E58" s="522">
        <f>IF(+I14&lt;F57,I14,D58)</f>
        <v>229897.54761904763</v>
      </c>
      <c r="F58" s="523">
        <f t="shared" si="18"/>
        <v>105200.06841693248</v>
      </c>
      <c r="G58" s="524">
        <f t="shared" si="16"/>
        <v>254651.98536305508</v>
      </c>
      <c r="H58" s="491">
        <f t="shared" si="17"/>
        <v>254651.98536305508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>IU</v>
      </c>
      <c r="C59" s="507">
        <f>IF(D11="","-",+C58+1)</f>
        <v>2050</v>
      </c>
      <c r="D59" s="523">
        <f>IF(F58+SUM(E$17:E58)=D$10,F58,D$10-SUM(E$17:E58))</f>
        <v>105200.06841692701</v>
      </c>
      <c r="E59" s="522">
        <f>IF(+I14&lt;F58,I14,D59)</f>
        <v>105200.06841692701</v>
      </c>
      <c r="F59" s="523">
        <f t="shared" si="18"/>
        <v>0</v>
      </c>
      <c r="G59" s="524">
        <f t="shared" si="16"/>
        <v>111114.6317595163</v>
      </c>
      <c r="H59" s="491">
        <f t="shared" si="17"/>
        <v>111114.6317595163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9655697</v>
      </c>
      <c r="F73" s="375"/>
      <c r="G73" s="375">
        <f>SUM(G17:G72)</f>
        <v>34568840.940792643</v>
      </c>
      <c r="H73" s="375">
        <f>SUM(H17:H72)</f>
        <v>34568840.940792643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940594.18343292759</v>
      </c>
      <c r="N87" s="546">
        <f>IF(J92&lt;D11,0,VLOOKUP(J92,C17:O72,11))</f>
        <v>940594.18343292759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983611.06650091335</v>
      </c>
      <c r="N88" s="550">
        <f>IF(J92&lt;D11,0,VLOOKUP(J92,C99:P154,7))</f>
        <v>983611.06650091335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43016.883067985764</v>
      </c>
      <c r="N89" s="555">
        <f>+N88-N87</f>
        <v>43016.883067985764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9655697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229897.54761904763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23">+I99-H99</f>
        <v>0</v>
      </c>
      <c r="K99" s="514"/>
      <c r="L99" s="512">
        <v>574103</v>
      </c>
      <c r="M99" s="597">
        <f t="shared" ref="M99:M130" si="24">IF(L99&lt;&gt;0,+H99-L99,0)</f>
        <v>0</v>
      </c>
      <c r="N99" s="512">
        <v>574103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23"/>
        <v>0</v>
      </c>
      <c r="K100" s="514"/>
      <c r="L100" s="518">
        <f t="shared" ref="L100:L105" si="27">H100</f>
        <v>1073311</v>
      </c>
      <c r="M100" s="519">
        <f t="shared" si="24"/>
        <v>0</v>
      </c>
      <c r="N100" s="518">
        <f t="shared" ref="N100:N105" si="28">I100</f>
        <v>1073311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9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23"/>
        <v>0</v>
      </c>
      <c r="K101" s="514"/>
      <c r="L101" s="518">
        <f t="shared" si="27"/>
        <v>1770402.9873066382</v>
      </c>
      <c r="M101" s="519">
        <f t="shared" si="24"/>
        <v>0</v>
      </c>
      <c r="N101" s="518">
        <f t="shared" si="28"/>
        <v>1770402.9873066382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9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23"/>
        <v>0</v>
      </c>
      <c r="K102" s="514"/>
      <c r="L102" s="518">
        <f t="shared" si="27"/>
        <v>1593070.5131617924</v>
      </c>
      <c r="M102" s="519">
        <f t="shared" si="24"/>
        <v>0</v>
      </c>
      <c r="N102" s="518">
        <f t="shared" si="28"/>
        <v>1593070.5131617924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23"/>
        <v>0</v>
      </c>
      <c r="K103" s="514"/>
      <c r="L103" s="518">
        <f t="shared" si="27"/>
        <v>1529997.2189099854</v>
      </c>
      <c r="M103" s="519">
        <f t="shared" si="24"/>
        <v>0</v>
      </c>
      <c r="N103" s="518">
        <f t="shared" si="28"/>
        <v>1529997.2189099854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27"/>
        <v>1394091.6193593477</v>
      </c>
      <c r="M104" s="519">
        <f t="shared" ref="M104:M109" si="30">IF(L104&lt;&gt;0,+H104-L104,0)</f>
        <v>0</v>
      </c>
      <c r="N104" s="518">
        <f t="shared" si="28"/>
        <v>1394091.6193593477</v>
      </c>
      <c r="O104" s="514">
        <f t="shared" ref="O104:O109" si="31">IF(N104&lt;&gt;0,+I104-N104,0)</f>
        <v>0</v>
      </c>
      <c r="P104" s="514">
        <f t="shared" ref="P104:P109" si="32"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27"/>
        <v>1368279.4640981164</v>
      </c>
      <c r="M105" s="519">
        <f t="shared" si="30"/>
        <v>0</v>
      </c>
      <c r="N105" s="518">
        <f t="shared" si="28"/>
        <v>1368279.4640981164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23"/>
        <v>0</v>
      </c>
      <c r="K106" s="514"/>
      <c r="L106" s="518">
        <f t="shared" ref="L106:L111" si="33">H106</f>
        <v>1303190.7976937878</v>
      </c>
      <c r="M106" s="519">
        <f t="shared" si="30"/>
        <v>0</v>
      </c>
      <c r="N106" s="518">
        <f t="shared" ref="N106:N111" si="34">I106</f>
        <v>1303190.7976937878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23"/>
        <v>0</v>
      </c>
      <c r="K107" s="514"/>
      <c r="L107" s="518">
        <f t="shared" si="33"/>
        <v>1229747.055579846</v>
      </c>
      <c r="M107" s="519">
        <f t="shared" si="30"/>
        <v>0</v>
      </c>
      <c r="N107" s="518">
        <f t="shared" si="34"/>
        <v>1229747.055579846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23"/>
        <v>0</v>
      </c>
      <c r="K108" s="514"/>
      <c r="L108" s="518">
        <f t="shared" si="33"/>
        <v>1164112.978438803</v>
      </c>
      <c r="M108" s="519">
        <f t="shared" si="30"/>
        <v>0</v>
      </c>
      <c r="N108" s="518">
        <f t="shared" si="34"/>
        <v>1164112.978438803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23"/>
        <v>0</v>
      </c>
      <c r="K109" s="514"/>
      <c r="L109" s="518">
        <f t="shared" si="33"/>
        <v>1017805.4465726623</v>
      </c>
      <c r="M109" s="519">
        <f t="shared" si="30"/>
        <v>0</v>
      </c>
      <c r="N109" s="518">
        <f t="shared" si="34"/>
        <v>1017805.4465726623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2019</v>
      </c>
      <c r="D110" s="508">
        <v>7345976.2687653601</v>
      </c>
      <c r="E110" s="516">
        <v>224551.09302325582</v>
      </c>
      <c r="F110" s="515">
        <v>7121425.1757421046</v>
      </c>
      <c r="G110" s="515">
        <v>7233700.7222537324</v>
      </c>
      <c r="H110" s="516">
        <v>998850.37185500155</v>
      </c>
      <c r="I110" s="510">
        <v>998850.37185500155</v>
      </c>
      <c r="J110" s="514">
        <f t="shared" si="23"/>
        <v>0</v>
      </c>
      <c r="K110" s="514"/>
      <c r="L110" s="518">
        <f t="shared" si="33"/>
        <v>998850.37185500155</v>
      </c>
      <c r="M110" s="519">
        <f t="shared" ref="M110:M111" si="35">IF(L110&lt;&gt;0,+H110-L110,0)</f>
        <v>0</v>
      </c>
      <c r="N110" s="518">
        <f t="shared" si="34"/>
        <v>998850.37185500155</v>
      </c>
      <c r="O110" s="514">
        <f t="shared" si="25"/>
        <v>0</v>
      </c>
      <c r="P110" s="514">
        <f t="shared" si="26"/>
        <v>0</v>
      </c>
      <c r="Q110" s="269"/>
    </row>
    <row r="111" spans="1:17">
      <c r="B111" s="195" t="str">
        <f t="shared" si="29"/>
        <v/>
      </c>
      <c r="C111" s="507">
        <f>IF(D93="","-",+C110+1)</f>
        <v>2020</v>
      </c>
      <c r="D111" s="508">
        <v>7121425.1757421046</v>
      </c>
      <c r="E111" s="516">
        <v>229897.54761904763</v>
      </c>
      <c r="F111" s="515">
        <v>6891527.6281230571</v>
      </c>
      <c r="G111" s="515">
        <v>7006476.4019325804</v>
      </c>
      <c r="H111" s="516">
        <v>983611.06650091335</v>
      </c>
      <c r="I111" s="510">
        <v>983611.06650091335</v>
      </c>
      <c r="J111" s="514">
        <f t="shared" si="23"/>
        <v>0</v>
      </c>
      <c r="K111" s="514"/>
      <c r="L111" s="518">
        <f t="shared" si="33"/>
        <v>983611.06650091335</v>
      </c>
      <c r="M111" s="519">
        <f t="shared" si="35"/>
        <v>0</v>
      </c>
      <c r="N111" s="518">
        <f t="shared" si="34"/>
        <v>983611.06650091335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2021</v>
      </c>
      <c r="D112" s="374">
        <f>IF(F111+SUM(E$99:E111)=D$92,F111,D$92-SUM(E$99:E111))</f>
        <v>6891527.6281230571</v>
      </c>
      <c r="E112" s="522">
        <f>IF(+J96&lt;F111,J96,D112)</f>
        <v>229897.54761904763</v>
      </c>
      <c r="F112" s="523">
        <f t="shared" ref="F112:F130" si="36">+D112-E112</f>
        <v>6661630.0805040095</v>
      </c>
      <c r="G112" s="523">
        <f t="shared" ref="G112:G130" si="37">+(F112+D112)/2</f>
        <v>6776578.8543135338</v>
      </c>
      <c r="H112" s="526">
        <f>+J$94*G112+E112</f>
        <v>991883.83684924501</v>
      </c>
      <c r="I112" s="577">
        <f>+J$95*G112+E112</f>
        <v>991883.83684924501</v>
      </c>
      <c r="J112" s="514">
        <f t="shared" si="23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2022</v>
      </c>
      <c r="D113" s="374">
        <f>IF(F112+SUM(E$99:E112)=D$92,F112,D$92-SUM(E$99:E112))</f>
        <v>6661630.0805040095</v>
      </c>
      <c r="E113" s="522">
        <f>IF(+J96&lt;F112,J96,D113)</f>
        <v>229897.54761904763</v>
      </c>
      <c r="F113" s="523">
        <f t="shared" si="36"/>
        <v>6431732.5328849619</v>
      </c>
      <c r="G113" s="523">
        <f t="shared" si="37"/>
        <v>6546681.3066944852</v>
      </c>
      <c r="H113" s="526">
        <f t="shared" ref="H113:H154" si="38">+J$94*G113+E113</f>
        <v>966033.21473158826</v>
      </c>
      <c r="I113" s="577">
        <f t="shared" ref="I113:I154" si="39">+J$95*G113+E113</f>
        <v>966033.21473158826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2023</v>
      </c>
      <c r="D114" s="374">
        <f>IF(F113+SUM(E$99:E113)=D$92,F113,D$92-SUM(E$99:E113))</f>
        <v>6431732.5328849619</v>
      </c>
      <c r="E114" s="522">
        <f>IF(+J96&lt;F113,J96,D114)</f>
        <v>229897.54761904763</v>
      </c>
      <c r="F114" s="523">
        <f t="shared" si="36"/>
        <v>6201834.9852659144</v>
      </c>
      <c r="G114" s="523">
        <f t="shared" si="37"/>
        <v>6316783.7590754386</v>
      </c>
      <c r="H114" s="526">
        <f t="shared" si="38"/>
        <v>940182.59261393198</v>
      </c>
      <c r="I114" s="577">
        <f t="shared" si="39"/>
        <v>940182.59261393198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2024</v>
      </c>
      <c r="D115" s="374">
        <f>IF(F114+SUM(E$99:E114)=D$92,F114,D$92-SUM(E$99:E114))</f>
        <v>6201834.9852659144</v>
      </c>
      <c r="E115" s="522">
        <f>IF(+J96&lt;F114,J96,D115)</f>
        <v>229897.54761904763</v>
      </c>
      <c r="F115" s="523">
        <f t="shared" si="36"/>
        <v>5971937.4376468668</v>
      </c>
      <c r="G115" s="523">
        <f t="shared" si="37"/>
        <v>6086886.2114563901</v>
      </c>
      <c r="H115" s="526">
        <f t="shared" si="38"/>
        <v>914331.97049627546</v>
      </c>
      <c r="I115" s="577">
        <f t="shared" si="39"/>
        <v>914331.97049627546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2025</v>
      </c>
      <c r="D116" s="374">
        <f>IF(F115+SUM(E$99:E115)=D$92,F115,D$92-SUM(E$99:E115))</f>
        <v>5971937.4376468668</v>
      </c>
      <c r="E116" s="522">
        <f>IF(+J96&lt;F115,J96,D116)</f>
        <v>229897.54761904763</v>
      </c>
      <c r="F116" s="523">
        <f t="shared" si="36"/>
        <v>5742039.8900278192</v>
      </c>
      <c r="G116" s="523">
        <f t="shared" si="37"/>
        <v>5856988.6638373435</v>
      </c>
      <c r="H116" s="526">
        <f t="shared" si="38"/>
        <v>888481.34837861895</v>
      </c>
      <c r="I116" s="577">
        <f t="shared" si="39"/>
        <v>888481.34837861895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2026</v>
      </c>
      <c r="D117" s="374">
        <f>IF(F116+SUM(E$99:E116)=D$92,F116,D$92-SUM(E$99:E116))</f>
        <v>5742039.8900278192</v>
      </c>
      <c r="E117" s="522">
        <f>IF(+J96&lt;F116,J96,D117)</f>
        <v>229897.54761904763</v>
      </c>
      <c r="F117" s="523">
        <f t="shared" si="36"/>
        <v>5512142.3424087716</v>
      </c>
      <c r="G117" s="523">
        <f t="shared" si="37"/>
        <v>5627091.1162182949</v>
      </c>
      <c r="H117" s="526">
        <f t="shared" si="38"/>
        <v>862630.72626096243</v>
      </c>
      <c r="I117" s="577">
        <f t="shared" si="39"/>
        <v>862630.72626096243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2027</v>
      </c>
      <c r="D118" s="374">
        <f>IF(F117+SUM(E$99:E117)=D$92,F117,D$92-SUM(E$99:E117))</f>
        <v>5512142.3424087716</v>
      </c>
      <c r="E118" s="522">
        <f>IF(+J96&lt;F117,J96,D118)</f>
        <v>229897.54761904763</v>
      </c>
      <c r="F118" s="523">
        <f t="shared" si="36"/>
        <v>5282244.7947897241</v>
      </c>
      <c r="G118" s="523">
        <f t="shared" si="37"/>
        <v>5397193.5685992483</v>
      </c>
      <c r="H118" s="526">
        <f t="shared" si="38"/>
        <v>836780.10414330615</v>
      </c>
      <c r="I118" s="577">
        <f t="shared" si="39"/>
        <v>836780.10414330615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2028</v>
      </c>
      <c r="D119" s="374">
        <f>IF(F118+SUM(E$99:E118)=D$92,F118,D$92-SUM(E$99:E118))</f>
        <v>5282244.7947897241</v>
      </c>
      <c r="E119" s="522">
        <f>IF(+J96&lt;F118,J96,D119)</f>
        <v>229897.54761904763</v>
      </c>
      <c r="F119" s="523">
        <f t="shared" si="36"/>
        <v>5052347.2471706765</v>
      </c>
      <c r="G119" s="523">
        <f t="shared" si="37"/>
        <v>5167296.0209801998</v>
      </c>
      <c r="H119" s="526">
        <f t="shared" si="38"/>
        <v>810929.4820256494</v>
      </c>
      <c r="I119" s="577">
        <f t="shared" si="39"/>
        <v>810929.4820256494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2029</v>
      </c>
      <c r="D120" s="374">
        <f>IF(F119+SUM(E$99:E119)=D$92,F119,D$92-SUM(E$99:E119))</f>
        <v>5052347.2471706765</v>
      </c>
      <c r="E120" s="522">
        <f>IF(+J96&lt;F119,J96,D120)</f>
        <v>229897.54761904763</v>
      </c>
      <c r="F120" s="523">
        <f t="shared" si="36"/>
        <v>4822449.6995516289</v>
      </c>
      <c r="G120" s="523">
        <f t="shared" si="37"/>
        <v>4937398.4733611532</v>
      </c>
      <c r="H120" s="526">
        <f t="shared" si="38"/>
        <v>785078.85990799312</v>
      </c>
      <c r="I120" s="577">
        <f t="shared" si="39"/>
        <v>785078.85990799312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2030</v>
      </c>
      <c r="D121" s="374">
        <f>IF(F120+SUM(E$99:E120)=D$92,F120,D$92-SUM(E$99:E120))</f>
        <v>4822449.6995516289</v>
      </c>
      <c r="E121" s="522">
        <f>IF(+J96&lt;F120,J96,D121)</f>
        <v>229897.54761904763</v>
      </c>
      <c r="F121" s="523">
        <f t="shared" si="36"/>
        <v>4592552.1519325813</v>
      </c>
      <c r="G121" s="523">
        <f t="shared" si="37"/>
        <v>4707500.9257421046</v>
      </c>
      <c r="H121" s="526">
        <f t="shared" si="38"/>
        <v>759228.2377903366</v>
      </c>
      <c r="I121" s="577">
        <f t="shared" si="39"/>
        <v>759228.2377903366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2031</v>
      </c>
      <c r="D122" s="374">
        <f>IF(F121+SUM(E$99:E121)=D$92,F121,D$92-SUM(E$99:E121))</f>
        <v>4592552.1519325813</v>
      </c>
      <c r="E122" s="522">
        <f>IF(+J96&lt;F121,J96,D122)</f>
        <v>229897.54761904763</v>
      </c>
      <c r="F122" s="523">
        <f t="shared" si="36"/>
        <v>4362654.6043135338</v>
      </c>
      <c r="G122" s="523">
        <f t="shared" si="37"/>
        <v>4477603.378123058</v>
      </c>
      <c r="H122" s="526">
        <f t="shared" si="38"/>
        <v>733377.61567268008</v>
      </c>
      <c r="I122" s="577">
        <f t="shared" si="39"/>
        <v>733377.61567268008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2032</v>
      </c>
      <c r="D123" s="374">
        <f>IF(F122+SUM(E$99:E122)=D$92,F122,D$92-SUM(E$99:E122))</f>
        <v>4362654.6043135338</v>
      </c>
      <c r="E123" s="522">
        <f>IF(+J96&lt;F122,J96,D123)</f>
        <v>229897.54761904763</v>
      </c>
      <c r="F123" s="523">
        <f t="shared" si="36"/>
        <v>4132757.0566944862</v>
      </c>
      <c r="G123" s="523">
        <f t="shared" si="37"/>
        <v>4247705.8305040095</v>
      </c>
      <c r="H123" s="526">
        <f t="shared" si="38"/>
        <v>707526.99355502357</v>
      </c>
      <c r="I123" s="577">
        <f t="shared" si="39"/>
        <v>707526.99355502357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2033</v>
      </c>
      <c r="D124" s="374">
        <f>IF(F123+SUM(E$99:E123)=D$92,F123,D$92-SUM(E$99:E123))</f>
        <v>4132757.0566944862</v>
      </c>
      <c r="E124" s="522">
        <f>IF(+J96&lt;F123,J96,D124)</f>
        <v>229897.54761904763</v>
      </c>
      <c r="F124" s="523">
        <f t="shared" si="36"/>
        <v>3902859.5090754386</v>
      </c>
      <c r="G124" s="523">
        <f t="shared" si="37"/>
        <v>4017808.2828849624</v>
      </c>
      <c r="H124" s="526">
        <f t="shared" si="38"/>
        <v>681676.37143736705</v>
      </c>
      <c r="I124" s="577">
        <f t="shared" si="39"/>
        <v>681676.37143736705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2034</v>
      </c>
      <c r="D125" s="374">
        <f>IF(F124+SUM(E$99:E124)=D$92,F124,D$92-SUM(E$99:E124))</f>
        <v>3902859.5090754386</v>
      </c>
      <c r="E125" s="522">
        <f>IF(+J96&lt;F124,J96,D125)</f>
        <v>229897.54761904763</v>
      </c>
      <c r="F125" s="523">
        <f t="shared" si="36"/>
        <v>3672961.961456391</v>
      </c>
      <c r="G125" s="523">
        <f t="shared" si="37"/>
        <v>3787910.7352659148</v>
      </c>
      <c r="H125" s="526">
        <f t="shared" si="38"/>
        <v>655825.74931971065</v>
      </c>
      <c r="I125" s="577">
        <f t="shared" si="39"/>
        <v>655825.74931971065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2035</v>
      </c>
      <c r="D126" s="374">
        <f>IF(F125+SUM(E$99:E125)=D$92,F125,D$92-SUM(E$99:E125))</f>
        <v>3672961.961456391</v>
      </c>
      <c r="E126" s="522">
        <f>IF(+J96&lt;F125,J96,D126)</f>
        <v>229897.54761904763</v>
      </c>
      <c r="F126" s="523">
        <f t="shared" si="36"/>
        <v>3443064.4138373435</v>
      </c>
      <c r="G126" s="523">
        <f t="shared" si="37"/>
        <v>3558013.1876468672</v>
      </c>
      <c r="H126" s="526">
        <f t="shared" si="38"/>
        <v>629975.12720205425</v>
      </c>
      <c r="I126" s="577">
        <f t="shared" si="39"/>
        <v>629975.12720205425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2036</v>
      </c>
      <c r="D127" s="374">
        <f>IF(F126+SUM(E$99:E126)=D$92,F126,D$92-SUM(E$99:E126))</f>
        <v>3443064.4138373435</v>
      </c>
      <c r="E127" s="522">
        <f>IF(+J96&lt;F126,J96,D127)</f>
        <v>229897.54761904763</v>
      </c>
      <c r="F127" s="523">
        <f t="shared" si="36"/>
        <v>3213166.8662182959</v>
      </c>
      <c r="G127" s="523">
        <f t="shared" si="37"/>
        <v>3328115.6400278197</v>
      </c>
      <c r="H127" s="526">
        <f t="shared" si="38"/>
        <v>604124.50508439774</v>
      </c>
      <c r="I127" s="577">
        <f t="shared" si="39"/>
        <v>604124.50508439774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2037</v>
      </c>
      <c r="D128" s="374">
        <f>IF(F127+SUM(E$99:E127)=D$92,F127,D$92-SUM(E$99:E127))</f>
        <v>3213166.8662182959</v>
      </c>
      <c r="E128" s="522">
        <f>IF(+J96&lt;F127,J96,D128)</f>
        <v>229897.54761904763</v>
      </c>
      <c r="F128" s="523">
        <f t="shared" si="36"/>
        <v>2983269.3185992483</v>
      </c>
      <c r="G128" s="523">
        <f t="shared" si="37"/>
        <v>3098218.0924087721</v>
      </c>
      <c r="H128" s="526">
        <f t="shared" si="38"/>
        <v>578273.88296674122</v>
      </c>
      <c r="I128" s="577">
        <f t="shared" si="39"/>
        <v>578273.88296674122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2038</v>
      </c>
      <c r="D129" s="374">
        <f>IF(F128+SUM(E$99:E128)=D$92,F128,D$92-SUM(E$99:E128))</f>
        <v>2983269.3185992483</v>
      </c>
      <c r="E129" s="522">
        <f>IF(+J96&lt;F128,J96,D129)</f>
        <v>229897.54761904763</v>
      </c>
      <c r="F129" s="523">
        <f t="shared" si="36"/>
        <v>2753371.7709802007</v>
      </c>
      <c r="G129" s="523">
        <f t="shared" si="37"/>
        <v>2868320.5447897245</v>
      </c>
      <c r="H129" s="526">
        <f t="shared" si="38"/>
        <v>552423.26084908471</v>
      </c>
      <c r="I129" s="577">
        <f t="shared" si="39"/>
        <v>552423.26084908471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2039</v>
      </c>
      <c r="D130" s="374">
        <f>IF(F129+SUM(E$99:E129)=D$92,F129,D$92-SUM(E$99:E129))</f>
        <v>2753371.7709802007</v>
      </c>
      <c r="E130" s="522">
        <f>IF(+J96&lt;F129,J96,D130)</f>
        <v>229897.54761904763</v>
      </c>
      <c r="F130" s="523">
        <f t="shared" si="36"/>
        <v>2523474.2233611532</v>
      </c>
      <c r="G130" s="523">
        <f t="shared" si="37"/>
        <v>2638422.9971706769</v>
      </c>
      <c r="H130" s="526">
        <f t="shared" si="38"/>
        <v>526572.63873142819</v>
      </c>
      <c r="I130" s="577">
        <f t="shared" si="39"/>
        <v>526572.63873142819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2040</v>
      </c>
      <c r="D131" s="374">
        <f>IF(F130+SUM(E$99:E130)=D$92,F130,D$92-SUM(E$99:E130))</f>
        <v>2523474.2233611532</v>
      </c>
      <c r="E131" s="522">
        <f>IF(+J96&lt;F130,J96,D131)</f>
        <v>229897.54761904763</v>
      </c>
      <c r="F131" s="523">
        <f t="shared" ref="F131:F154" si="40">+D131-E131</f>
        <v>2293576.6757421056</v>
      </c>
      <c r="G131" s="523">
        <f t="shared" ref="G131:G154" si="41">+(F131+D131)/2</f>
        <v>2408525.4495516294</v>
      </c>
      <c r="H131" s="526">
        <f t="shared" si="38"/>
        <v>500722.01661377179</v>
      </c>
      <c r="I131" s="577">
        <f t="shared" si="39"/>
        <v>500722.01661377179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2041</v>
      </c>
      <c r="D132" s="374">
        <f>IF(F131+SUM(E$99:E131)=D$92,F131,D$92-SUM(E$99:E131))</f>
        <v>2293576.6757421056</v>
      </c>
      <c r="E132" s="522">
        <f>IF(+J96&lt;F131,J96,D132)</f>
        <v>229897.54761904763</v>
      </c>
      <c r="F132" s="523">
        <f t="shared" si="40"/>
        <v>2063679.128123058</v>
      </c>
      <c r="G132" s="523">
        <f t="shared" si="41"/>
        <v>2178627.9019325818</v>
      </c>
      <c r="H132" s="526">
        <f t="shared" si="38"/>
        <v>474871.39449611527</v>
      </c>
      <c r="I132" s="577">
        <f t="shared" si="39"/>
        <v>474871.39449611527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9"/>
        <v/>
      </c>
      <c r="C133" s="507">
        <f>IF(D93="","-",+C132+1)</f>
        <v>2042</v>
      </c>
      <c r="D133" s="374">
        <f>IF(F132+SUM(E$99:E132)=D$92,F132,D$92-SUM(E$99:E132))</f>
        <v>2063679.128123058</v>
      </c>
      <c r="E133" s="522">
        <f>IF(+J96&lt;F132,J96,D133)</f>
        <v>229897.54761904763</v>
      </c>
      <c r="F133" s="523">
        <f t="shared" si="40"/>
        <v>1833781.5805040104</v>
      </c>
      <c r="G133" s="523">
        <f t="shared" si="41"/>
        <v>1948730.3543135342</v>
      </c>
      <c r="H133" s="526">
        <f t="shared" si="38"/>
        <v>449020.77237845882</v>
      </c>
      <c r="I133" s="577">
        <f t="shared" si="39"/>
        <v>449020.77237845882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9"/>
        <v/>
      </c>
      <c r="C134" s="507">
        <f>IF(D93="","-",+C133+1)</f>
        <v>2043</v>
      </c>
      <c r="D134" s="374">
        <f>IF(F133+SUM(E$99:E133)=D$92,F133,D$92-SUM(E$99:E133))</f>
        <v>1833781.5805040104</v>
      </c>
      <c r="E134" s="522">
        <f>IF(+J96&lt;F133,J96,D134)</f>
        <v>229897.54761904763</v>
      </c>
      <c r="F134" s="523">
        <f t="shared" si="40"/>
        <v>1603884.0328849629</v>
      </c>
      <c r="G134" s="523">
        <f t="shared" si="41"/>
        <v>1718832.8066944866</v>
      </c>
      <c r="H134" s="526">
        <f t="shared" si="38"/>
        <v>423170.15026080236</v>
      </c>
      <c r="I134" s="577">
        <f t="shared" si="39"/>
        <v>423170.15026080236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9"/>
        <v/>
      </c>
      <c r="C135" s="507">
        <f>IF(D93="","-",+C134+1)</f>
        <v>2044</v>
      </c>
      <c r="D135" s="374">
        <f>IF(F134+SUM(E$99:E134)=D$92,F134,D$92-SUM(E$99:E134))</f>
        <v>1603884.0328849629</v>
      </c>
      <c r="E135" s="522">
        <f>IF(+J96&lt;F134,J96,D135)</f>
        <v>229897.54761904763</v>
      </c>
      <c r="F135" s="523">
        <f t="shared" si="40"/>
        <v>1373986.4852659153</v>
      </c>
      <c r="G135" s="523">
        <f t="shared" si="41"/>
        <v>1488935.2590754391</v>
      </c>
      <c r="H135" s="526">
        <f t="shared" si="38"/>
        <v>397319.52814314584</v>
      </c>
      <c r="I135" s="577">
        <f t="shared" si="39"/>
        <v>397319.52814314584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9"/>
        <v/>
      </c>
      <c r="C136" s="507">
        <f>IF(D93="","-",+C135+1)</f>
        <v>2045</v>
      </c>
      <c r="D136" s="374">
        <f>IF(F135+SUM(E$99:E135)=D$92,F135,D$92-SUM(E$99:E135))</f>
        <v>1373986.4852659153</v>
      </c>
      <c r="E136" s="522">
        <f>IF(+J96&lt;F135,J96,D136)</f>
        <v>229897.54761904763</v>
      </c>
      <c r="F136" s="523">
        <f t="shared" si="40"/>
        <v>1144088.9376468677</v>
      </c>
      <c r="G136" s="523">
        <f t="shared" si="41"/>
        <v>1259037.7114563915</v>
      </c>
      <c r="H136" s="526">
        <f t="shared" si="38"/>
        <v>371468.90602548938</v>
      </c>
      <c r="I136" s="577">
        <f t="shared" si="39"/>
        <v>371468.90602548938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9"/>
        <v/>
      </c>
      <c r="C137" s="507">
        <f>IF(D93="","-",+C136+1)</f>
        <v>2046</v>
      </c>
      <c r="D137" s="374">
        <f>IF(F136+SUM(E$99:E136)=D$92,F136,D$92-SUM(E$99:E136))</f>
        <v>1144088.9376468677</v>
      </c>
      <c r="E137" s="522">
        <f>IF(+J96&lt;F136,J96,D137)</f>
        <v>229897.54761904763</v>
      </c>
      <c r="F137" s="523">
        <f t="shared" si="40"/>
        <v>914191.39002782013</v>
      </c>
      <c r="G137" s="523">
        <f t="shared" si="41"/>
        <v>1029140.1638373439</v>
      </c>
      <c r="H137" s="526">
        <f t="shared" si="38"/>
        <v>345618.28390783293</v>
      </c>
      <c r="I137" s="577">
        <f t="shared" si="39"/>
        <v>345618.28390783293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9"/>
        <v/>
      </c>
      <c r="C138" s="507">
        <f>IF(D93="","-",+C137+1)</f>
        <v>2047</v>
      </c>
      <c r="D138" s="374">
        <f>IF(F137+SUM(E$99:E137)=D$92,F137,D$92-SUM(E$99:E137))</f>
        <v>914191.39002782013</v>
      </c>
      <c r="E138" s="522">
        <f>IF(+J96&lt;F137,J96,D138)</f>
        <v>229897.54761904763</v>
      </c>
      <c r="F138" s="523">
        <f t="shared" si="40"/>
        <v>684293.84240877256</v>
      </c>
      <c r="G138" s="523">
        <f t="shared" si="41"/>
        <v>799242.61621829635</v>
      </c>
      <c r="H138" s="526">
        <f t="shared" si="38"/>
        <v>319767.66179017641</v>
      </c>
      <c r="I138" s="577">
        <f t="shared" si="39"/>
        <v>319767.66179017641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9"/>
        <v/>
      </c>
      <c r="C139" s="507">
        <f>IF(D93="","-",+C138+1)</f>
        <v>2048</v>
      </c>
      <c r="D139" s="374">
        <f>IF(F138+SUM(E$99:E138)=D$92,F138,D$92-SUM(E$99:E138))</f>
        <v>684293.84240877256</v>
      </c>
      <c r="E139" s="522">
        <f>IF(+J96&lt;F138,J96,D139)</f>
        <v>229897.54761904763</v>
      </c>
      <c r="F139" s="523">
        <f t="shared" si="40"/>
        <v>454396.29478972493</v>
      </c>
      <c r="G139" s="523">
        <f t="shared" si="41"/>
        <v>569345.06859924877</v>
      </c>
      <c r="H139" s="526">
        <f t="shared" si="38"/>
        <v>293917.03967251995</v>
      </c>
      <c r="I139" s="577">
        <f t="shared" si="39"/>
        <v>293917.03967251995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9"/>
        <v/>
      </c>
      <c r="C140" s="507">
        <f>IF(D93="","-",+C139+1)</f>
        <v>2049</v>
      </c>
      <c r="D140" s="374">
        <f>IF(F139+SUM(E$99:E139)=D$92,F139,D$92-SUM(E$99:E139))</f>
        <v>454396.29478972493</v>
      </c>
      <c r="E140" s="522">
        <f>IF(+J96&lt;F139,J96,D140)</f>
        <v>229897.54761904763</v>
      </c>
      <c r="F140" s="523">
        <f t="shared" si="40"/>
        <v>224498.74717067729</v>
      </c>
      <c r="G140" s="523">
        <f t="shared" si="41"/>
        <v>339447.52098020108</v>
      </c>
      <c r="H140" s="526">
        <f t="shared" si="38"/>
        <v>268066.41755486344</v>
      </c>
      <c r="I140" s="577">
        <f t="shared" si="39"/>
        <v>268066.41755486344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9"/>
        <v/>
      </c>
      <c r="C141" s="507">
        <f>IF(D93="","-",+C140+1)</f>
        <v>2050</v>
      </c>
      <c r="D141" s="374">
        <f>IF(F140+SUM(E$99:E140)=D$92,F140,D$92-SUM(E$99:E140))</f>
        <v>224498.74717067729</v>
      </c>
      <c r="E141" s="522">
        <f>IF(+J96&lt;F140,J96,D141)</f>
        <v>224498.74717067729</v>
      </c>
      <c r="F141" s="523">
        <f t="shared" si="40"/>
        <v>0</v>
      </c>
      <c r="G141" s="523">
        <f t="shared" si="41"/>
        <v>112249.37358533865</v>
      </c>
      <c r="H141" s="526">
        <f t="shared" si="38"/>
        <v>237120.52660917107</v>
      </c>
      <c r="I141" s="577">
        <f t="shared" si="39"/>
        <v>237120.52660917107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9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0"/>
        <v>0</v>
      </c>
      <c r="G142" s="523">
        <f t="shared" si="41"/>
        <v>0</v>
      </c>
      <c r="H142" s="526">
        <f t="shared" si="38"/>
        <v>0</v>
      </c>
      <c r="I142" s="577">
        <f t="shared" si="39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9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9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9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9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9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9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9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9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9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9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9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9655697.0000000019</v>
      </c>
      <c r="F155" s="375"/>
      <c r="G155" s="375"/>
      <c r="H155" s="375">
        <f>SUM(H99:H154)</f>
        <v>34506972.734945625</v>
      </c>
      <c r="I155" s="375">
        <f>SUM(I99:I154)</f>
        <v>34506972.734945625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Q162"/>
  <sheetViews>
    <sheetView tabSelected="1" view="pageBreakPreview" zoomScale="84" zoomScaleNormal="100" zoomScaleSheetLayoutView="84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9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282342.32366047957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282342.32366047957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666" t="s">
        <v>479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67150.666666666672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 t="shared" ref="K25:K30" si="10">G25</f>
        <v>364571.53091239138</v>
      </c>
      <c r="L25" s="519">
        <f t="shared" si="7"/>
        <v>0</v>
      </c>
      <c r="M25" s="518">
        <f t="shared" ref="M25:M30" si="11"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 t="shared" si="10"/>
        <v>344799.6405005774</v>
      </c>
      <c r="L26" s="519">
        <f t="shared" si="7"/>
        <v>0</v>
      </c>
      <c r="M26" s="518">
        <f t="shared" si="11"/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 t="shared" si="10"/>
        <v>346675.02376969234</v>
      </c>
      <c r="L27" s="519">
        <f t="shared" si="7"/>
        <v>0</v>
      </c>
      <c r="M27" s="518">
        <f t="shared" si="11"/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68788.487804878052</v>
      </c>
      <c r="F28" s="515">
        <v>2083280.1985792615</v>
      </c>
      <c r="G28" s="516">
        <v>337932.41289549379</v>
      </c>
      <c r="H28" s="510">
        <v>337932.41289549379</v>
      </c>
      <c r="I28" s="511">
        <f t="shared" si="0"/>
        <v>0</v>
      </c>
      <c r="J28" s="511"/>
      <c r="K28" s="518">
        <f t="shared" si="10"/>
        <v>337932.41289549379</v>
      </c>
      <c r="L28" s="519">
        <f t="shared" ref="L28" si="12">IF(K28&lt;&gt;0,+G28-K28,0)</f>
        <v>0</v>
      </c>
      <c r="M28" s="518">
        <f t="shared" si="11"/>
        <v>337932.41289549379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278462.16480746388</v>
      </c>
      <c r="H29" s="510">
        <v>278462.16480746388</v>
      </c>
      <c r="I29" s="511">
        <f t="shared" si="0"/>
        <v>0</v>
      </c>
      <c r="J29" s="511"/>
      <c r="K29" s="518">
        <f t="shared" si="10"/>
        <v>278462.16480746388</v>
      </c>
      <c r="L29" s="519">
        <f t="shared" ref="L29" si="13">IF(K29&lt;&gt;0,+G29-K29,0)</f>
        <v>0</v>
      </c>
      <c r="M29" s="518">
        <f t="shared" si="11"/>
        <v>278462.16480746388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515">
        <v>2017691.1753234474</v>
      </c>
      <c r="E30" s="516">
        <v>67150.666666666672</v>
      </c>
      <c r="F30" s="515">
        <v>1950540.5086567807</v>
      </c>
      <c r="G30" s="516">
        <v>277475.96380868781</v>
      </c>
      <c r="H30" s="510">
        <v>277475.96380868781</v>
      </c>
      <c r="I30" s="511">
        <f t="shared" si="0"/>
        <v>0</v>
      </c>
      <c r="J30" s="511"/>
      <c r="K30" s="518">
        <f t="shared" si="10"/>
        <v>277475.96380868781</v>
      </c>
      <c r="L30" s="519">
        <f t="shared" ref="L30" si="14">IF(K30&lt;&gt;0,+G30-K30,0)</f>
        <v>0</v>
      </c>
      <c r="M30" s="518">
        <f t="shared" si="11"/>
        <v>277475.96380868781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523">
        <f>IF(F30+SUM(E$17:E30)=D$10,F30,D$10-SUM(E$17:E30))</f>
        <v>1947341.0441077168</v>
      </c>
      <c r="E31" s="522">
        <f>IF(+I14&lt;F30,I14,D31)</f>
        <v>67150.666666666672</v>
      </c>
      <c r="F31" s="523">
        <f t="shared" ref="F31:F48" si="15">+D31-E31</f>
        <v>1880190.37744105</v>
      </c>
      <c r="G31" s="524">
        <f t="shared" ref="G31:G72" si="16">+I$12*((D31+F31)/2)+E31</f>
        <v>282342.32366047957</v>
      </c>
      <c r="H31" s="491">
        <f t="shared" ref="H31:H72" si="17">+I$13*((D31+F31)/2)+E31</f>
        <v>282342.32366047957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1880190.37744105</v>
      </c>
      <c r="E32" s="522">
        <f>IF(+I14&lt;F31,I14,D32)</f>
        <v>67150.666666666672</v>
      </c>
      <c r="F32" s="523">
        <f t="shared" si="15"/>
        <v>1813039.7107743833</v>
      </c>
      <c r="G32" s="524">
        <f t="shared" si="16"/>
        <v>274791.62759205012</v>
      </c>
      <c r="H32" s="491">
        <f t="shared" si="17"/>
        <v>274791.62759205012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1813039.7107743833</v>
      </c>
      <c r="E33" s="522">
        <f>IF(+I14&lt;F32,I14,D33)</f>
        <v>67150.666666666672</v>
      </c>
      <c r="F33" s="523">
        <f t="shared" si="15"/>
        <v>1745889.0441077165</v>
      </c>
      <c r="G33" s="524">
        <f t="shared" si="16"/>
        <v>267240.93152362067</v>
      </c>
      <c r="H33" s="491">
        <f t="shared" si="17"/>
        <v>267240.93152362067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1745889.0441077165</v>
      </c>
      <c r="E34" s="522">
        <f>IF(+I14&lt;F33,I14,D34)</f>
        <v>67150.666666666672</v>
      </c>
      <c r="F34" s="523">
        <f t="shared" si="15"/>
        <v>1678738.3774410498</v>
      </c>
      <c r="G34" s="524">
        <f t="shared" si="16"/>
        <v>259690.23545519123</v>
      </c>
      <c r="H34" s="491">
        <f t="shared" si="17"/>
        <v>259690.23545519123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1678738.3774410498</v>
      </c>
      <c r="E35" s="522">
        <f>IF(+I14&lt;F34,I14,D35)</f>
        <v>67150.666666666672</v>
      </c>
      <c r="F35" s="523">
        <f t="shared" si="15"/>
        <v>1611587.710774383</v>
      </c>
      <c r="G35" s="524">
        <f t="shared" si="16"/>
        <v>252139.53938676178</v>
      </c>
      <c r="H35" s="491">
        <f t="shared" si="17"/>
        <v>252139.53938676178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1611587.710774383</v>
      </c>
      <c r="E36" s="522">
        <f>IF(+I14&lt;F35,I14,D36)</f>
        <v>67150.666666666672</v>
      </c>
      <c r="F36" s="523">
        <f t="shared" si="15"/>
        <v>1544437.0441077163</v>
      </c>
      <c r="G36" s="524">
        <f t="shared" si="16"/>
        <v>244588.84331833234</v>
      </c>
      <c r="H36" s="491">
        <f t="shared" si="17"/>
        <v>244588.84331833234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1544437.0441077163</v>
      </c>
      <c r="E37" s="522">
        <f>IF(+I14&lt;F36,I14,D37)</f>
        <v>67150.666666666672</v>
      </c>
      <c r="F37" s="523">
        <f t="shared" si="15"/>
        <v>1477286.3774410496</v>
      </c>
      <c r="G37" s="524">
        <f t="shared" si="16"/>
        <v>237038.14724990289</v>
      </c>
      <c r="H37" s="491">
        <f t="shared" si="17"/>
        <v>237038.14724990289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1477286.3774410496</v>
      </c>
      <c r="E38" s="522">
        <f>IF(+I14&lt;F37,I14,D38)</f>
        <v>67150.666666666672</v>
      </c>
      <c r="F38" s="523">
        <f t="shared" si="15"/>
        <v>1410135.7107743828</v>
      </c>
      <c r="G38" s="524">
        <f t="shared" si="16"/>
        <v>229487.45118147344</v>
      </c>
      <c r="H38" s="491">
        <f t="shared" si="17"/>
        <v>229487.45118147344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1410135.7107743828</v>
      </c>
      <c r="E39" s="522">
        <f>IF(+I14&lt;F38,I14,D39)</f>
        <v>67150.666666666672</v>
      </c>
      <c r="F39" s="523">
        <f t="shared" si="15"/>
        <v>1342985.0441077161</v>
      </c>
      <c r="G39" s="524">
        <f t="shared" si="16"/>
        <v>221936.75511304406</v>
      </c>
      <c r="H39" s="491">
        <f t="shared" si="17"/>
        <v>221936.75511304406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1342985.0441077161</v>
      </c>
      <c r="E40" s="522">
        <f>IF(+I14&lt;F39,I14,D40)</f>
        <v>67150.666666666672</v>
      </c>
      <c r="F40" s="523">
        <f t="shared" si="15"/>
        <v>1275834.3774410493</v>
      </c>
      <c r="G40" s="524">
        <f t="shared" si="16"/>
        <v>214386.05904461455</v>
      </c>
      <c r="H40" s="491">
        <f t="shared" si="17"/>
        <v>214386.05904461455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1275834.3774410493</v>
      </c>
      <c r="E41" s="522">
        <f>IF(+I14&lt;F40,I14,D41)</f>
        <v>67150.666666666672</v>
      </c>
      <c r="F41" s="523">
        <f t="shared" si="15"/>
        <v>1208683.7107743826</v>
      </c>
      <c r="G41" s="524">
        <f t="shared" si="16"/>
        <v>206835.36297618516</v>
      </c>
      <c r="H41" s="491">
        <f t="shared" si="17"/>
        <v>206835.36297618516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1208683.7107743826</v>
      </c>
      <c r="E42" s="522">
        <f>IF(+I14&lt;F41,I14,D42)</f>
        <v>67150.666666666672</v>
      </c>
      <c r="F42" s="523">
        <f t="shared" si="15"/>
        <v>1141533.0441077158</v>
      </c>
      <c r="G42" s="524">
        <f t="shared" si="16"/>
        <v>199284.66690775566</v>
      </c>
      <c r="H42" s="491">
        <f t="shared" si="17"/>
        <v>199284.66690775566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1141533.0441077158</v>
      </c>
      <c r="E43" s="522">
        <f>IF(+I14&lt;F42,I14,D43)</f>
        <v>67150.666666666672</v>
      </c>
      <c r="F43" s="523">
        <f t="shared" si="15"/>
        <v>1074382.3774410491</v>
      </c>
      <c r="G43" s="524">
        <f t="shared" si="16"/>
        <v>191733.97083932627</v>
      </c>
      <c r="H43" s="491">
        <f t="shared" si="17"/>
        <v>191733.97083932627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1074382.3774410491</v>
      </c>
      <c r="E44" s="522">
        <f>IF(+I14&lt;F43,I14,D44)</f>
        <v>67150.666666666672</v>
      </c>
      <c r="F44" s="523">
        <f t="shared" si="15"/>
        <v>1007231.7107743825</v>
      </c>
      <c r="G44" s="524">
        <f t="shared" si="16"/>
        <v>184183.27477089682</v>
      </c>
      <c r="H44" s="491">
        <f t="shared" si="17"/>
        <v>184183.27477089682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1007231.7107743825</v>
      </c>
      <c r="E45" s="522">
        <f>IF(+I14&lt;F44,I14,D45)</f>
        <v>67150.666666666672</v>
      </c>
      <c r="F45" s="523">
        <f t="shared" si="15"/>
        <v>940081.04410771583</v>
      </c>
      <c r="G45" s="524">
        <f t="shared" si="16"/>
        <v>176632.57870246738</v>
      </c>
      <c r="H45" s="491">
        <f t="shared" si="17"/>
        <v>176632.57870246738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940081.04410771583</v>
      </c>
      <c r="E46" s="522">
        <f>IF(+I14&lt;F45,I14,D46)</f>
        <v>67150.666666666672</v>
      </c>
      <c r="F46" s="523">
        <f t="shared" si="15"/>
        <v>872930.3774410492</v>
      </c>
      <c r="G46" s="524">
        <f t="shared" si="16"/>
        <v>169081.88263403796</v>
      </c>
      <c r="H46" s="491">
        <f t="shared" si="17"/>
        <v>169081.88263403796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872930.3774410492</v>
      </c>
      <c r="E47" s="522">
        <f>IF(+I14&lt;F46,I14,D47)</f>
        <v>67150.666666666672</v>
      </c>
      <c r="F47" s="523">
        <f t="shared" si="15"/>
        <v>805779.71077438258</v>
      </c>
      <c r="G47" s="524">
        <f t="shared" si="16"/>
        <v>161531.18656560851</v>
      </c>
      <c r="H47" s="491">
        <f t="shared" si="17"/>
        <v>161531.18656560851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805779.71077438258</v>
      </c>
      <c r="E48" s="522">
        <f>IF(+I14&lt;F47,I14,D48)</f>
        <v>67150.666666666672</v>
      </c>
      <c r="F48" s="523">
        <f t="shared" si="15"/>
        <v>738629.04410771595</v>
      </c>
      <c r="G48" s="524">
        <f t="shared" si="16"/>
        <v>153980.4904971791</v>
      </c>
      <c r="H48" s="491">
        <f t="shared" si="17"/>
        <v>153980.4904971791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738629.04410771595</v>
      </c>
      <c r="E49" s="522">
        <f>IF(+I14&lt;F48,I14,D49)</f>
        <v>67150.666666666672</v>
      </c>
      <c r="F49" s="523">
        <f t="shared" ref="F49:F72" si="18">+D49-E49</f>
        <v>671478.37744104932</v>
      </c>
      <c r="G49" s="524">
        <f t="shared" si="16"/>
        <v>146429.79442874965</v>
      </c>
      <c r="H49" s="491">
        <f t="shared" si="17"/>
        <v>146429.79442874965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671478.37744104932</v>
      </c>
      <c r="E50" s="522">
        <f>IF(+I14&lt;F49,I14,D50)</f>
        <v>67150.666666666672</v>
      </c>
      <c r="F50" s="523">
        <f t="shared" si="18"/>
        <v>604327.71077438269</v>
      </c>
      <c r="G50" s="524">
        <f t="shared" si="16"/>
        <v>138879.09836032023</v>
      </c>
      <c r="H50" s="491">
        <f t="shared" si="17"/>
        <v>138879.09836032023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604327.71077438269</v>
      </c>
      <c r="E51" s="522">
        <f>IF(+I14&lt;F50,I14,D51)</f>
        <v>67150.666666666672</v>
      </c>
      <c r="F51" s="523">
        <f t="shared" si="18"/>
        <v>537177.04410771606</v>
      </c>
      <c r="G51" s="524">
        <f t="shared" si="16"/>
        <v>131328.40229189079</v>
      </c>
      <c r="H51" s="491">
        <f t="shared" si="17"/>
        <v>131328.40229189079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537177.04410771606</v>
      </c>
      <c r="E52" s="522">
        <f>IF(+I14&lt;F51,I14,D52)</f>
        <v>67150.666666666672</v>
      </c>
      <c r="F52" s="523">
        <f t="shared" si="18"/>
        <v>470026.37744104938</v>
      </c>
      <c r="G52" s="524">
        <f t="shared" si="16"/>
        <v>123777.70622346137</v>
      </c>
      <c r="H52" s="491">
        <f t="shared" si="17"/>
        <v>123777.70622346137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470026.37744104938</v>
      </c>
      <c r="E53" s="522">
        <f>IF(+I14&lt;F52,I14,D53)</f>
        <v>67150.666666666672</v>
      </c>
      <c r="F53" s="523">
        <f t="shared" si="18"/>
        <v>402875.71077438269</v>
      </c>
      <c r="G53" s="524">
        <f t="shared" si="16"/>
        <v>116227.01015503194</v>
      </c>
      <c r="H53" s="491">
        <f t="shared" si="17"/>
        <v>116227.01015503194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402875.71077438269</v>
      </c>
      <c r="E54" s="522">
        <f>IF(+I14&lt;F53,I14,D54)</f>
        <v>67150.666666666672</v>
      </c>
      <c r="F54" s="523">
        <f t="shared" si="18"/>
        <v>335725.04410771601</v>
      </c>
      <c r="G54" s="524">
        <f t="shared" si="16"/>
        <v>108676.31408660249</v>
      </c>
      <c r="H54" s="491">
        <f t="shared" si="17"/>
        <v>108676.31408660249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335725.04410771601</v>
      </c>
      <c r="E55" s="522">
        <f>IF(+I14&lt;F54,I14,D55)</f>
        <v>67150.666666666672</v>
      </c>
      <c r="F55" s="523">
        <f t="shared" si="18"/>
        <v>268574.37744104932</v>
      </c>
      <c r="G55" s="524">
        <f t="shared" si="16"/>
        <v>101125.61801817306</v>
      </c>
      <c r="H55" s="491">
        <f t="shared" si="17"/>
        <v>101125.61801817306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268574.37744104932</v>
      </c>
      <c r="E56" s="522">
        <f>IF(+I14&lt;F55,I14,D56)</f>
        <v>67150.666666666672</v>
      </c>
      <c r="F56" s="523">
        <f t="shared" si="18"/>
        <v>201423.71077438263</v>
      </c>
      <c r="G56" s="524">
        <f t="shared" si="16"/>
        <v>93574.921949743628</v>
      </c>
      <c r="H56" s="491">
        <f t="shared" si="17"/>
        <v>93574.921949743628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201423.71077438263</v>
      </c>
      <c r="E57" s="522">
        <f>IF(+I14&lt;F56,I14,D57)</f>
        <v>67150.666666666672</v>
      </c>
      <c r="F57" s="523">
        <f t="shared" si="18"/>
        <v>134273.04410771595</v>
      </c>
      <c r="G57" s="524">
        <f t="shared" si="16"/>
        <v>86024.225881314196</v>
      </c>
      <c r="H57" s="491">
        <f t="shared" si="17"/>
        <v>86024.225881314196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134273.04410771595</v>
      </c>
      <c r="E58" s="522">
        <f>IF(+I14&lt;F57,I14,D58)</f>
        <v>67150.666666666672</v>
      </c>
      <c r="F58" s="523">
        <f t="shared" si="18"/>
        <v>67122.377441049277</v>
      </c>
      <c r="G58" s="524">
        <f t="shared" si="16"/>
        <v>78473.52981288475</v>
      </c>
      <c r="H58" s="491">
        <f t="shared" si="17"/>
        <v>78473.52981288475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67122.377441049277</v>
      </c>
      <c r="E59" s="522">
        <f>IF(+I14&lt;F58,I14,D59)</f>
        <v>67122.377441049277</v>
      </c>
      <c r="F59" s="523">
        <f t="shared" si="18"/>
        <v>0</v>
      </c>
      <c r="G59" s="524">
        <f t="shared" si="16"/>
        <v>70896.134997050962</v>
      </c>
      <c r="H59" s="491">
        <f t="shared" si="17"/>
        <v>70896.134997050962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2820327.9999999986</v>
      </c>
      <c r="F73" s="375"/>
      <c r="G73" s="375">
        <f>SUM(G17:G72)</f>
        <v>10020600.493792051</v>
      </c>
      <c r="H73" s="375">
        <f>SUM(H17:H72)</f>
        <v>10020601.493792051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278462.16480746388</v>
      </c>
      <c r="N87" s="546">
        <f>IF(J92&lt;D11,0,VLOOKUP(J92,C17:O72,11))</f>
        <v>278462.16480746388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285966.00600782927</v>
      </c>
      <c r="N88" s="550">
        <f>IF(J92&lt;D11,0,VLOOKUP(J92,C99:P154,7))</f>
        <v>285966.00600782927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7503.8412003653939</v>
      </c>
      <c r="N89" s="555">
        <f>+N88-N87</f>
        <v>7503.8412003653939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2820328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67150.666666666672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23">+I99-H99</f>
        <v>0</v>
      </c>
      <c r="K99" s="514"/>
      <c r="L99" s="512">
        <v>179560</v>
      </c>
      <c r="M99" s="513">
        <f t="shared" ref="M99:M130" si="24">IF(L99&lt;&gt;0,+H99-L99,0)</f>
        <v>0</v>
      </c>
      <c r="N99" s="512">
        <v>179560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23"/>
        <v>0</v>
      </c>
      <c r="K100" s="514"/>
      <c r="L100" s="518">
        <f t="shared" ref="L100:L105" si="27">H100</f>
        <v>310279</v>
      </c>
      <c r="M100" s="519">
        <f t="shared" si="24"/>
        <v>0</v>
      </c>
      <c r="N100" s="518">
        <f t="shared" ref="N100:N105" si="28">I100</f>
        <v>310279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9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23"/>
        <v>0</v>
      </c>
      <c r="K101" s="514"/>
      <c r="L101" s="518">
        <f t="shared" si="27"/>
        <v>515075.52172744781</v>
      </c>
      <c r="M101" s="519">
        <f t="shared" si="24"/>
        <v>0</v>
      </c>
      <c r="N101" s="518">
        <f t="shared" si="28"/>
        <v>515075.52172744781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9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23"/>
        <v>0</v>
      </c>
      <c r="K102" s="514"/>
      <c r="L102" s="518">
        <f t="shared" si="27"/>
        <v>463460.24648079689</v>
      </c>
      <c r="M102" s="519">
        <f t="shared" si="24"/>
        <v>0</v>
      </c>
      <c r="N102" s="518">
        <f t="shared" si="28"/>
        <v>463460.24648079689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23"/>
        <v>0</v>
      </c>
      <c r="K103" s="514"/>
      <c r="L103" s="518">
        <f t="shared" si="27"/>
        <v>445076.92684818432</v>
      </c>
      <c r="M103" s="519">
        <f t="shared" si="24"/>
        <v>0</v>
      </c>
      <c r="N103" s="518">
        <f t="shared" si="28"/>
        <v>445076.92684818432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27"/>
        <v>405526.90999589988</v>
      </c>
      <c r="M104" s="519">
        <f t="shared" ref="M104:M109" si="30">IF(L104&lt;&gt;0,+H104-L104,0)</f>
        <v>0</v>
      </c>
      <c r="N104" s="518">
        <f t="shared" si="28"/>
        <v>405526.90999589988</v>
      </c>
      <c r="O104" s="514">
        <f t="shared" ref="O104:O109" si="31">IF(N104&lt;&gt;0,+I104-N104,0)</f>
        <v>0</v>
      </c>
      <c r="P104" s="514">
        <f t="shared" ref="P104:P109" si="32"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27"/>
        <v>397979.47169431718</v>
      </c>
      <c r="M105" s="519">
        <f t="shared" si="30"/>
        <v>0</v>
      </c>
      <c r="N105" s="518">
        <f t="shared" si="28"/>
        <v>397979.47169431718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23"/>
        <v>0</v>
      </c>
      <c r="K106" s="514"/>
      <c r="L106" s="518">
        <f t="shared" ref="L106:L111" si="33">H106</f>
        <v>379011.3023265209</v>
      </c>
      <c r="M106" s="519">
        <f t="shared" si="30"/>
        <v>0</v>
      </c>
      <c r="N106" s="518">
        <f t="shared" ref="N106:N111" si="34">I106</f>
        <v>379011.3023265209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23"/>
        <v>0</v>
      </c>
      <c r="K107" s="514"/>
      <c r="L107" s="518">
        <f t="shared" si="33"/>
        <v>357619.02367935097</v>
      </c>
      <c r="M107" s="519">
        <f t="shared" si="30"/>
        <v>0</v>
      </c>
      <c r="N107" s="518">
        <f t="shared" si="34"/>
        <v>357619.02367935097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23"/>
        <v>0</v>
      </c>
      <c r="K108" s="514"/>
      <c r="L108" s="518">
        <f t="shared" si="33"/>
        <v>338516.06172932533</v>
      </c>
      <c r="M108" s="519">
        <f t="shared" si="30"/>
        <v>0</v>
      </c>
      <c r="N108" s="518">
        <f t="shared" si="34"/>
        <v>338516.06172932533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23"/>
        <v>0</v>
      </c>
      <c r="K109" s="514"/>
      <c r="L109" s="518">
        <f t="shared" si="33"/>
        <v>295978.29217206314</v>
      </c>
      <c r="M109" s="519">
        <f t="shared" si="30"/>
        <v>0</v>
      </c>
      <c r="N109" s="518">
        <f t="shared" si="34"/>
        <v>295978.29217206314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2019</v>
      </c>
      <c r="D110" s="508">
        <v>2133258.8408556846</v>
      </c>
      <c r="E110" s="516">
        <v>65589.023255813954</v>
      </c>
      <c r="F110" s="515">
        <v>2067669.8175998707</v>
      </c>
      <c r="G110" s="515">
        <v>2100464.3292277777</v>
      </c>
      <c r="H110" s="516">
        <v>290423.87304846023</v>
      </c>
      <c r="I110" s="510">
        <v>290423.87304846023</v>
      </c>
      <c r="J110" s="514">
        <f t="shared" si="23"/>
        <v>0</v>
      </c>
      <c r="K110" s="514"/>
      <c r="L110" s="518">
        <f t="shared" si="33"/>
        <v>290423.87304846023</v>
      </c>
      <c r="M110" s="519">
        <f t="shared" ref="M110:M111" si="35">IF(L110&lt;&gt;0,+H110-L110,0)</f>
        <v>0</v>
      </c>
      <c r="N110" s="518">
        <f t="shared" si="34"/>
        <v>290423.87304846023</v>
      </c>
      <c r="O110" s="514">
        <f t="shared" si="25"/>
        <v>0</v>
      </c>
      <c r="P110" s="514">
        <f t="shared" si="26"/>
        <v>0</v>
      </c>
      <c r="Q110" s="269"/>
    </row>
    <row r="111" spans="1:17">
      <c r="B111" s="195" t="str">
        <f t="shared" si="29"/>
        <v/>
      </c>
      <c r="C111" s="507">
        <f>IF(D93="","-",+C110+1)</f>
        <v>2020</v>
      </c>
      <c r="D111" s="508">
        <v>2067669.8175998707</v>
      </c>
      <c r="E111" s="516">
        <v>67150.666666666672</v>
      </c>
      <c r="F111" s="515">
        <v>2000519.150933204</v>
      </c>
      <c r="G111" s="515">
        <v>2034094.4842665372</v>
      </c>
      <c r="H111" s="516">
        <v>285966.00600782927</v>
      </c>
      <c r="I111" s="510">
        <v>285966.00600782927</v>
      </c>
      <c r="J111" s="514">
        <f t="shared" si="23"/>
        <v>0</v>
      </c>
      <c r="K111" s="514"/>
      <c r="L111" s="518">
        <f t="shared" si="33"/>
        <v>285966.00600782927</v>
      </c>
      <c r="M111" s="519">
        <f t="shared" si="35"/>
        <v>0</v>
      </c>
      <c r="N111" s="518">
        <f t="shared" si="34"/>
        <v>285966.00600782927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2021</v>
      </c>
      <c r="D112" s="374">
        <f>IF(F111+SUM(E$99:E111)=D$92,F111,D$92-SUM(E$99:E111))</f>
        <v>2000519.150933204</v>
      </c>
      <c r="E112" s="522">
        <f>IF(+J96&lt;F111,J96,D112)</f>
        <v>67150.666666666672</v>
      </c>
      <c r="F112" s="523">
        <f t="shared" ref="F112:F130" si="36">+D112-E112</f>
        <v>1933368.4842665372</v>
      </c>
      <c r="G112" s="523">
        <f t="shared" ref="G112:G130" si="37">+(F112+D112)/2</f>
        <v>1966943.8175998707</v>
      </c>
      <c r="H112" s="526">
        <f>+J$94*G112+E112</f>
        <v>288321.88785642292</v>
      </c>
      <c r="I112" s="577">
        <f>+J$95*G112+E112</f>
        <v>288321.88785642292</v>
      </c>
      <c r="J112" s="514">
        <f t="shared" si="23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2022</v>
      </c>
      <c r="D113" s="374">
        <f>IF(F112+SUM(E$99:E112)=D$92,F112,D$92-SUM(E$99:E112))</f>
        <v>1933368.4842665372</v>
      </c>
      <c r="E113" s="522">
        <f>IF(+J96&lt;F112,J96,D113)</f>
        <v>67150.666666666672</v>
      </c>
      <c r="F113" s="523">
        <f t="shared" si="36"/>
        <v>1866217.8175998705</v>
      </c>
      <c r="G113" s="523">
        <f t="shared" si="37"/>
        <v>1899793.1509332038</v>
      </c>
      <c r="H113" s="526">
        <f t="shared" ref="H113:H154" si="38">+J$94*G113+E113</f>
        <v>280771.19178799348</v>
      </c>
      <c r="I113" s="577">
        <f t="shared" ref="I113:I154" si="39">+J$95*G113+E113</f>
        <v>280771.19178799348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2023</v>
      </c>
      <c r="D114" s="374">
        <f>IF(F113+SUM(E$99:E113)=D$92,F113,D$92-SUM(E$99:E113))</f>
        <v>1866217.8175998705</v>
      </c>
      <c r="E114" s="522">
        <f>IF(+J96&lt;F113,J96,D114)</f>
        <v>67150.666666666672</v>
      </c>
      <c r="F114" s="523">
        <f t="shared" si="36"/>
        <v>1799067.1509332038</v>
      </c>
      <c r="G114" s="523">
        <f t="shared" si="37"/>
        <v>1832642.4842665372</v>
      </c>
      <c r="H114" s="526">
        <f t="shared" si="38"/>
        <v>273220.49571956403</v>
      </c>
      <c r="I114" s="577">
        <f t="shared" si="39"/>
        <v>273220.49571956403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2024</v>
      </c>
      <c r="D115" s="374">
        <f>IF(F114+SUM(E$99:E114)=D$92,F114,D$92-SUM(E$99:E114))</f>
        <v>1799067.1509332038</v>
      </c>
      <c r="E115" s="522">
        <f>IF(+J96&lt;F114,J96,D115)</f>
        <v>67150.666666666672</v>
      </c>
      <c r="F115" s="523">
        <f t="shared" si="36"/>
        <v>1731916.484266537</v>
      </c>
      <c r="G115" s="523">
        <f t="shared" si="37"/>
        <v>1765491.8175998703</v>
      </c>
      <c r="H115" s="526">
        <f t="shared" si="38"/>
        <v>265669.79965113458</v>
      </c>
      <c r="I115" s="577">
        <f t="shared" si="39"/>
        <v>265669.79965113458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2025</v>
      </c>
      <c r="D116" s="374">
        <f>IF(F115+SUM(E$99:E115)=D$92,F115,D$92-SUM(E$99:E115))</f>
        <v>1731916.484266537</v>
      </c>
      <c r="E116" s="522">
        <f>IF(+J96&lt;F115,J96,D116)</f>
        <v>67150.666666666672</v>
      </c>
      <c r="F116" s="523">
        <f t="shared" si="36"/>
        <v>1664765.8175998703</v>
      </c>
      <c r="G116" s="523">
        <f t="shared" si="37"/>
        <v>1698341.1509332038</v>
      </c>
      <c r="H116" s="526">
        <f t="shared" si="38"/>
        <v>258119.10358270514</v>
      </c>
      <c r="I116" s="577">
        <f t="shared" si="39"/>
        <v>258119.10358270514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2026</v>
      </c>
      <c r="D117" s="374">
        <f>IF(F116+SUM(E$99:E116)=D$92,F116,D$92-SUM(E$99:E116))</f>
        <v>1664765.8175998703</v>
      </c>
      <c r="E117" s="522">
        <f>IF(+J96&lt;F116,J96,D117)</f>
        <v>67150.666666666672</v>
      </c>
      <c r="F117" s="523">
        <f t="shared" si="36"/>
        <v>1597615.1509332035</v>
      </c>
      <c r="G117" s="523">
        <f t="shared" si="37"/>
        <v>1631190.4842665368</v>
      </c>
      <c r="H117" s="526">
        <f t="shared" si="38"/>
        <v>250568.40751427569</v>
      </c>
      <c r="I117" s="577">
        <f t="shared" si="39"/>
        <v>250568.40751427569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2027</v>
      </c>
      <c r="D118" s="374">
        <f>IF(F117+SUM(E$99:E117)=D$92,F117,D$92-SUM(E$99:E117))</f>
        <v>1597615.1509332035</v>
      </c>
      <c r="E118" s="522">
        <f>IF(+J96&lt;F117,J96,D118)</f>
        <v>67150.666666666672</v>
      </c>
      <c r="F118" s="523">
        <f t="shared" si="36"/>
        <v>1530464.4842665368</v>
      </c>
      <c r="G118" s="523">
        <f t="shared" si="37"/>
        <v>1564039.8175998703</v>
      </c>
      <c r="H118" s="526">
        <f t="shared" si="38"/>
        <v>243017.71144584625</v>
      </c>
      <c r="I118" s="577">
        <f t="shared" si="39"/>
        <v>243017.71144584625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2028</v>
      </c>
      <c r="D119" s="374">
        <f>IF(F118+SUM(E$99:E118)=D$92,F118,D$92-SUM(E$99:E118))</f>
        <v>1530464.4842665368</v>
      </c>
      <c r="E119" s="522">
        <f>IF(+J96&lt;F118,J96,D119)</f>
        <v>67150.666666666672</v>
      </c>
      <c r="F119" s="523">
        <f t="shared" si="36"/>
        <v>1463313.81759987</v>
      </c>
      <c r="G119" s="523">
        <f t="shared" si="37"/>
        <v>1496889.1509332033</v>
      </c>
      <c r="H119" s="526">
        <f t="shared" si="38"/>
        <v>235467.0153774168</v>
      </c>
      <c r="I119" s="577">
        <f t="shared" si="39"/>
        <v>235467.0153774168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2029</v>
      </c>
      <c r="D120" s="374">
        <f>IF(F119+SUM(E$99:E119)=D$92,F119,D$92-SUM(E$99:E119))</f>
        <v>1463313.81759987</v>
      </c>
      <c r="E120" s="522">
        <f>IF(+J96&lt;F119,J96,D120)</f>
        <v>67150.666666666672</v>
      </c>
      <c r="F120" s="523">
        <f t="shared" si="36"/>
        <v>1396163.1509332033</v>
      </c>
      <c r="G120" s="523">
        <f t="shared" si="37"/>
        <v>1429738.4842665368</v>
      </c>
      <c r="H120" s="526">
        <f t="shared" si="38"/>
        <v>227916.31930898735</v>
      </c>
      <c r="I120" s="577">
        <f t="shared" si="39"/>
        <v>227916.31930898735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2030</v>
      </c>
      <c r="D121" s="374">
        <f>IF(F120+SUM(E$99:E120)=D$92,F120,D$92-SUM(E$99:E120))</f>
        <v>1396163.1509332033</v>
      </c>
      <c r="E121" s="522">
        <f>IF(+J96&lt;F120,J96,D121)</f>
        <v>67150.666666666672</v>
      </c>
      <c r="F121" s="523">
        <f t="shared" si="36"/>
        <v>1329012.4842665365</v>
      </c>
      <c r="G121" s="523">
        <f t="shared" si="37"/>
        <v>1362587.8175998698</v>
      </c>
      <c r="H121" s="526">
        <f t="shared" si="38"/>
        <v>220365.62324055791</v>
      </c>
      <c r="I121" s="577">
        <f t="shared" si="39"/>
        <v>220365.62324055791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2031</v>
      </c>
      <c r="D122" s="374">
        <f>IF(F121+SUM(E$99:E121)=D$92,F121,D$92-SUM(E$99:E121))</f>
        <v>1329012.4842665365</v>
      </c>
      <c r="E122" s="522">
        <f>IF(+J96&lt;F121,J96,D122)</f>
        <v>67150.666666666672</v>
      </c>
      <c r="F122" s="523">
        <f t="shared" si="36"/>
        <v>1261861.8175998698</v>
      </c>
      <c r="G122" s="523">
        <f t="shared" si="37"/>
        <v>1295437.1509332033</v>
      </c>
      <c r="H122" s="526">
        <f t="shared" si="38"/>
        <v>212814.92717212852</v>
      </c>
      <c r="I122" s="577">
        <f t="shared" si="39"/>
        <v>212814.92717212852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2032</v>
      </c>
      <c r="D123" s="374">
        <f>IF(F122+SUM(E$99:E122)=D$92,F122,D$92-SUM(E$99:E122))</f>
        <v>1261861.8175998698</v>
      </c>
      <c r="E123" s="522">
        <f>IF(+J96&lt;F122,J96,D123)</f>
        <v>67150.666666666672</v>
      </c>
      <c r="F123" s="523">
        <f t="shared" si="36"/>
        <v>1194711.1509332031</v>
      </c>
      <c r="G123" s="523">
        <f t="shared" si="37"/>
        <v>1228286.4842665363</v>
      </c>
      <c r="H123" s="526">
        <f t="shared" si="38"/>
        <v>205264.23110369901</v>
      </c>
      <c r="I123" s="577">
        <f t="shared" si="39"/>
        <v>205264.23110369901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2033</v>
      </c>
      <c r="D124" s="374">
        <f>IF(F123+SUM(E$99:E123)=D$92,F123,D$92-SUM(E$99:E123))</f>
        <v>1194711.1509332031</v>
      </c>
      <c r="E124" s="522">
        <f>IF(+J96&lt;F123,J96,D124)</f>
        <v>67150.666666666672</v>
      </c>
      <c r="F124" s="523">
        <f t="shared" si="36"/>
        <v>1127560.4842665363</v>
      </c>
      <c r="G124" s="523">
        <f t="shared" si="37"/>
        <v>1161135.8175998698</v>
      </c>
      <c r="H124" s="526">
        <f t="shared" si="38"/>
        <v>197713.53503526963</v>
      </c>
      <c r="I124" s="577">
        <f t="shared" si="39"/>
        <v>197713.53503526963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2034</v>
      </c>
      <c r="D125" s="374">
        <f>IF(F124+SUM(E$99:E124)=D$92,F124,D$92-SUM(E$99:E124))</f>
        <v>1127560.4842665363</v>
      </c>
      <c r="E125" s="522">
        <f>IF(+J96&lt;F124,J96,D125)</f>
        <v>67150.666666666672</v>
      </c>
      <c r="F125" s="523">
        <f t="shared" si="36"/>
        <v>1060409.8175998696</v>
      </c>
      <c r="G125" s="523">
        <f t="shared" si="37"/>
        <v>1093985.1509332028</v>
      </c>
      <c r="H125" s="526">
        <f t="shared" si="38"/>
        <v>190162.83896684012</v>
      </c>
      <c r="I125" s="577">
        <f t="shared" si="39"/>
        <v>190162.83896684012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2035</v>
      </c>
      <c r="D126" s="374">
        <f>IF(F125+SUM(E$99:E125)=D$92,F125,D$92-SUM(E$99:E125))</f>
        <v>1060409.8175998696</v>
      </c>
      <c r="E126" s="522">
        <f>IF(+J96&lt;F125,J96,D126)</f>
        <v>67150.666666666672</v>
      </c>
      <c r="F126" s="523">
        <f t="shared" si="36"/>
        <v>993259.15093320294</v>
      </c>
      <c r="G126" s="523">
        <f t="shared" si="37"/>
        <v>1026834.4842665363</v>
      </c>
      <c r="H126" s="526">
        <f t="shared" si="38"/>
        <v>182612.14289841073</v>
      </c>
      <c r="I126" s="577">
        <f t="shared" si="39"/>
        <v>182612.14289841073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2036</v>
      </c>
      <c r="D127" s="374">
        <f>IF(F126+SUM(E$99:E126)=D$92,F126,D$92-SUM(E$99:E126))</f>
        <v>993259.15093320294</v>
      </c>
      <c r="E127" s="522">
        <f>IF(+J96&lt;F126,J96,D127)</f>
        <v>67150.666666666672</v>
      </c>
      <c r="F127" s="523">
        <f t="shared" si="36"/>
        <v>926108.48426653631</v>
      </c>
      <c r="G127" s="523">
        <f t="shared" si="37"/>
        <v>959683.81759986957</v>
      </c>
      <c r="H127" s="526">
        <f t="shared" si="38"/>
        <v>175061.44682998129</v>
      </c>
      <c r="I127" s="577">
        <f t="shared" si="39"/>
        <v>175061.44682998129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2037</v>
      </c>
      <c r="D128" s="374">
        <f>IF(F127+SUM(E$99:E127)=D$92,F127,D$92-SUM(E$99:E127))</f>
        <v>926108.48426653631</v>
      </c>
      <c r="E128" s="522">
        <f>IF(+J96&lt;F127,J96,D128)</f>
        <v>67150.666666666672</v>
      </c>
      <c r="F128" s="523">
        <f t="shared" si="36"/>
        <v>858957.81759986968</v>
      </c>
      <c r="G128" s="523">
        <f t="shared" si="37"/>
        <v>892533.15093320305</v>
      </c>
      <c r="H128" s="526">
        <f t="shared" si="38"/>
        <v>167510.75076155187</v>
      </c>
      <c r="I128" s="577">
        <f t="shared" si="39"/>
        <v>167510.75076155187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2038</v>
      </c>
      <c r="D129" s="374">
        <f>IF(F128+SUM(E$99:E128)=D$92,F128,D$92-SUM(E$99:E128))</f>
        <v>858957.81759986968</v>
      </c>
      <c r="E129" s="522">
        <f>IF(+J96&lt;F128,J96,D129)</f>
        <v>67150.666666666672</v>
      </c>
      <c r="F129" s="523">
        <f t="shared" si="36"/>
        <v>791807.15093320305</v>
      </c>
      <c r="G129" s="523">
        <f t="shared" si="37"/>
        <v>825382.48426653631</v>
      </c>
      <c r="H129" s="526">
        <f t="shared" si="38"/>
        <v>159960.05469312242</v>
      </c>
      <c r="I129" s="577">
        <f t="shared" si="39"/>
        <v>159960.05469312242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2039</v>
      </c>
      <c r="D130" s="374">
        <f>IF(F129+SUM(E$99:E129)=D$92,F129,D$92-SUM(E$99:E129))</f>
        <v>791807.15093320305</v>
      </c>
      <c r="E130" s="522">
        <f>IF(+J96&lt;F129,J96,D130)</f>
        <v>67150.666666666672</v>
      </c>
      <c r="F130" s="523">
        <f t="shared" si="36"/>
        <v>724656.48426653643</v>
      </c>
      <c r="G130" s="523">
        <f t="shared" si="37"/>
        <v>758231.8175998698</v>
      </c>
      <c r="H130" s="526">
        <f t="shared" si="38"/>
        <v>152409.35862469301</v>
      </c>
      <c r="I130" s="577">
        <f t="shared" si="39"/>
        <v>152409.35862469301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2040</v>
      </c>
      <c r="D131" s="374">
        <f>IF(F130+SUM(E$99:E130)=D$92,F130,D$92-SUM(E$99:E130))</f>
        <v>724656.48426653643</v>
      </c>
      <c r="E131" s="522">
        <f>IF(+J96&lt;F130,J96,D131)</f>
        <v>67150.666666666672</v>
      </c>
      <c r="F131" s="523">
        <f t="shared" ref="F131:F154" si="40">+D131-E131</f>
        <v>657505.8175998698</v>
      </c>
      <c r="G131" s="523">
        <f t="shared" ref="G131:G154" si="41">+(F131+D131)/2</f>
        <v>691081.15093320305</v>
      </c>
      <c r="H131" s="526">
        <f t="shared" si="38"/>
        <v>144858.66255626356</v>
      </c>
      <c r="I131" s="577">
        <f t="shared" si="39"/>
        <v>144858.66255626356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2041</v>
      </c>
      <c r="D132" s="374">
        <f>IF(F131+SUM(E$99:E131)=D$92,F131,D$92-SUM(E$99:E131))</f>
        <v>657505.8175998698</v>
      </c>
      <c r="E132" s="522">
        <f>IF(+J96&lt;F131,J96,D132)</f>
        <v>67150.666666666672</v>
      </c>
      <c r="F132" s="523">
        <f t="shared" si="40"/>
        <v>590355.15093320317</v>
      </c>
      <c r="G132" s="523">
        <f t="shared" si="41"/>
        <v>623930.48426653654</v>
      </c>
      <c r="H132" s="526">
        <f t="shared" si="38"/>
        <v>137307.96648783414</v>
      </c>
      <c r="I132" s="577">
        <f t="shared" si="39"/>
        <v>137307.96648783414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9"/>
        <v/>
      </c>
      <c r="C133" s="507">
        <f>IF(D93="","-",+C132+1)</f>
        <v>2042</v>
      </c>
      <c r="D133" s="374">
        <f>IF(F132+SUM(E$99:E132)=D$92,F132,D$92-SUM(E$99:E132))</f>
        <v>590355.15093320317</v>
      </c>
      <c r="E133" s="522">
        <f>IF(+J96&lt;F132,J96,D133)</f>
        <v>67150.666666666672</v>
      </c>
      <c r="F133" s="523">
        <f t="shared" si="40"/>
        <v>523204.48426653648</v>
      </c>
      <c r="G133" s="523">
        <f t="shared" si="41"/>
        <v>556779.8175998698</v>
      </c>
      <c r="H133" s="526">
        <f t="shared" si="38"/>
        <v>129757.2704194047</v>
      </c>
      <c r="I133" s="577">
        <f t="shared" si="39"/>
        <v>129757.2704194047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9"/>
        <v/>
      </c>
      <c r="C134" s="507">
        <f>IF(D93="","-",+C133+1)</f>
        <v>2043</v>
      </c>
      <c r="D134" s="374">
        <f>IF(F133+SUM(E$99:E133)=D$92,F133,D$92-SUM(E$99:E133))</f>
        <v>523204.48426653648</v>
      </c>
      <c r="E134" s="522">
        <f>IF(+J96&lt;F133,J96,D134)</f>
        <v>67150.666666666672</v>
      </c>
      <c r="F134" s="523">
        <f t="shared" si="40"/>
        <v>456053.8175998698</v>
      </c>
      <c r="G134" s="523">
        <f t="shared" si="41"/>
        <v>489629.15093320317</v>
      </c>
      <c r="H134" s="526">
        <f t="shared" si="38"/>
        <v>122206.57435097528</v>
      </c>
      <c r="I134" s="577">
        <f t="shared" si="39"/>
        <v>122206.57435097528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9"/>
        <v/>
      </c>
      <c r="C135" s="507">
        <f>IF(D93="","-",+C134+1)</f>
        <v>2044</v>
      </c>
      <c r="D135" s="374">
        <f>IF(F134+SUM(E$99:E134)=D$92,F134,D$92-SUM(E$99:E134))</f>
        <v>456053.8175998698</v>
      </c>
      <c r="E135" s="522">
        <f>IF(+J96&lt;F134,J96,D135)</f>
        <v>67150.666666666672</v>
      </c>
      <c r="F135" s="523">
        <f t="shared" si="40"/>
        <v>388903.15093320311</v>
      </c>
      <c r="G135" s="523">
        <f t="shared" si="41"/>
        <v>422478.48426653643</v>
      </c>
      <c r="H135" s="526">
        <f t="shared" si="38"/>
        <v>114655.87828254583</v>
      </c>
      <c r="I135" s="577">
        <f t="shared" si="39"/>
        <v>114655.87828254583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9"/>
        <v/>
      </c>
      <c r="C136" s="507">
        <f>IF(D93="","-",+C135+1)</f>
        <v>2045</v>
      </c>
      <c r="D136" s="374">
        <f>IF(F135+SUM(E$99:E135)=D$92,F135,D$92-SUM(E$99:E135))</f>
        <v>388903.15093320311</v>
      </c>
      <c r="E136" s="522">
        <f>IF(+J96&lt;F135,J96,D136)</f>
        <v>67150.666666666672</v>
      </c>
      <c r="F136" s="523">
        <f t="shared" si="40"/>
        <v>321752.48426653643</v>
      </c>
      <c r="G136" s="523">
        <f t="shared" si="41"/>
        <v>355327.8175998698</v>
      </c>
      <c r="H136" s="526">
        <f t="shared" si="38"/>
        <v>107105.1822141164</v>
      </c>
      <c r="I136" s="577">
        <f t="shared" si="39"/>
        <v>107105.1822141164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9"/>
        <v/>
      </c>
      <c r="C137" s="507">
        <f>IF(D93="","-",+C136+1)</f>
        <v>2046</v>
      </c>
      <c r="D137" s="374">
        <f>IF(F136+SUM(E$99:E136)=D$92,F136,D$92-SUM(E$99:E136))</f>
        <v>321752.48426653643</v>
      </c>
      <c r="E137" s="522">
        <f>IF(+J96&lt;F136,J96,D137)</f>
        <v>67150.666666666672</v>
      </c>
      <c r="F137" s="523">
        <f t="shared" si="40"/>
        <v>254601.81759986974</v>
      </c>
      <c r="G137" s="523">
        <f t="shared" si="41"/>
        <v>288177.15093320305</v>
      </c>
      <c r="H137" s="526">
        <f t="shared" si="38"/>
        <v>99554.486145686969</v>
      </c>
      <c r="I137" s="577">
        <f t="shared" si="39"/>
        <v>99554.486145686969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9"/>
        <v/>
      </c>
      <c r="C138" s="507">
        <f>IF(D93="","-",+C137+1)</f>
        <v>2047</v>
      </c>
      <c r="D138" s="374">
        <f>IF(F137+SUM(E$99:E137)=D$92,F137,D$92-SUM(E$99:E137))</f>
        <v>254601.81759986974</v>
      </c>
      <c r="E138" s="522">
        <f>IF(+J96&lt;F137,J96,D138)</f>
        <v>67150.666666666672</v>
      </c>
      <c r="F138" s="523">
        <f t="shared" si="40"/>
        <v>187451.15093320305</v>
      </c>
      <c r="G138" s="523">
        <f t="shared" si="41"/>
        <v>221026.4842665364</v>
      </c>
      <c r="H138" s="526">
        <f t="shared" si="38"/>
        <v>92003.790077257523</v>
      </c>
      <c r="I138" s="577">
        <f t="shared" si="39"/>
        <v>92003.790077257523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9"/>
        <v/>
      </c>
      <c r="C139" s="507">
        <f>IF(D93="","-",+C138+1)</f>
        <v>2048</v>
      </c>
      <c r="D139" s="374">
        <f>IF(F138+SUM(E$99:E138)=D$92,F138,D$92-SUM(E$99:E138))</f>
        <v>187451.15093320305</v>
      </c>
      <c r="E139" s="522">
        <f>IF(+J96&lt;F138,J96,D139)</f>
        <v>67150.666666666672</v>
      </c>
      <c r="F139" s="523">
        <f t="shared" si="40"/>
        <v>120300.48426653638</v>
      </c>
      <c r="G139" s="523">
        <f t="shared" si="41"/>
        <v>153875.81759986971</v>
      </c>
      <c r="H139" s="526">
        <f t="shared" si="38"/>
        <v>84453.094008828091</v>
      </c>
      <c r="I139" s="577">
        <f t="shared" si="39"/>
        <v>84453.094008828091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9"/>
        <v/>
      </c>
      <c r="C140" s="507">
        <f>IF(D93="","-",+C139+1)</f>
        <v>2049</v>
      </c>
      <c r="D140" s="374">
        <f>IF(F139+SUM(E$99:E139)=D$92,F139,D$92-SUM(E$99:E139))</f>
        <v>120300.48426653638</v>
      </c>
      <c r="E140" s="522">
        <f>IF(+J96&lt;F139,J96,D140)</f>
        <v>67150.666666666672</v>
      </c>
      <c r="F140" s="523">
        <f t="shared" si="40"/>
        <v>53149.817599869712</v>
      </c>
      <c r="G140" s="523">
        <f t="shared" si="41"/>
        <v>86725.150933203055</v>
      </c>
      <c r="H140" s="526">
        <f t="shared" si="38"/>
        <v>76902.39794039866</v>
      </c>
      <c r="I140" s="577">
        <f t="shared" si="39"/>
        <v>76902.39794039866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9"/>
        <v/>
      </c>
      <c r="C141" s="507">
        <f>IF(D93="","-",+C140+1)</f>
        <v>2050</v>
      </c>
      <c r="D141" s="374">
        <f>IF(F140+SUM(E$99:E140)=D$92,F140,D$92-SUM(E$99:E140))</f>
        <v>53149.817599869712</v>
      </c>
      <c r="E141" s="522">
        <f>IF(+J96&lt;F140,J96,D141)</f>
        <v>53149.817599869712</v>
      </c>
      <c r="F141" s="523">
        <f t="shared" si="40"/>
        <v>0</v>
      </c>
      <c r="G141" s="523">
        <f t="shared" si="41"/>
        <v>26574.908799934856</v>
      </c>
      <c r="H141" s="526">
        <f t="shared" si="38"/>
        <v>56138.009219628344</v>
      </c>
      <c r="I141" s="577">
        <f t="shared" si="39"/>
        <v>56138.009219628344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9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0"/>
        <v>0</v>
      </c>
      <c r="G142" s="523">
        <f t="shared" si="41"/>
        <v>0</v>
      </c>
      <c r="H142" s="526">
        <f t="shared" si="38"/>
        <v>0</v>
      </c>
      <c r="I142" s="577">
        <f t="shared" si="39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9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9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9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9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9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9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9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9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9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9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9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2820327.9999999991</v>
      </c>
      <c r="F155" s="375"/>
      <c r="G155" s="375"/>
      <c r="H155" s="375">
        <f>SUM(H99:H154)</f>
        <v>10016362.788983734</v>
      </c>
      <c r="I155" s="375">
        <f>SUM(I99:I154)</f>
        <v>10016362.788983734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8"/>
  </sheetPr>
  <dimension ref="A1:Q162"/>
  <sheetViews>
    <sheetView tabSelected="1" view="pageBreakPreview" zoomScale="86" zoomScaleNormal="100" zoomScaleSheetLayoutView="86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10 of 74</v>
      </c>
      <c r="Q1" s="453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524">
        <f>+I$12*((D17+F17)/2)+E17</f>
        <v>0</v>
      </c>
      <c r="H17" s="491">
        <f>+I$13*((D17+F17)/2)+E17</f>
        <v>0</v>
      </c>
      <c r="I17" s="511">
        <f t="shared" ref="I17:I48" si="1">H17-G17</f>
        <v>0</v>
      </c>
      <c r="J17" s="511"/>
      <c r="K17" s="512">
        <v>0</v>
      </c>
      <c r="L17" s="513">
        <f t="shared" ref="L17:L48" si="2">IF(K17&lt;&gt;0,+G17-K17,0)</f>
        <v>0</v>
      </c>
      <c r="M17" s="512">
        <v>0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23">
        <f t="shared" ref="D18:D24" si="5">F17</f>
        <v>0</v>
      </c>
      <c r="E18" s="522">
        <f>IF(+I14&lt;F17,I14,D18)</f>
        <v>0</v>
      </c>
      <c r="F18" s="523">
        <f t="shared" si="0"/>
        <v>0</v>
      </c>
      <c r="G18" s="524">
        <f t="shared" ref="G18:G72" si="6">+I$12*((D18+F18)/2)+E18</f>
        <v>0</v>
      </c>
      <c r="H18" s="491">
        <f t="shared" ref="H18:H72" si="7">+I$13*((D18+F18)/2)+E18</f>
        <v>0</v>
      </c>
      <c r="I18" s="511">
        <f t="shared" si="1"/>
        <v>0</v>
      </c>
      <c r="J18" s="511"/>
      <c r="K18" s="518">
        <v>0</v>
      </c>
      <c r="L18" s="514">
        <f t="shared" si="2"/>
        <v>0</v>
      </c>
      <c r="M18" s="518">
        <v>0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523">
        <f t="shared" si="5"/>
        <v>0</v>
      </c>
      <c r="E19" s="522">
        <f>IF(+I14&lt;F18,I14,D19)</f>
        <v>0</v>
      </c>
      <c r="F19" s="523">
        <f t="shared" si="0"/>
        <v>0</v>
      </c>
      <c r="G19" s="524">
        <f t="shared" si="6"/>
        <v>0</v>
      </c>
      <c r="H19" s="491">
        <f t="shared" si="7"/>
        <v>0</v>
      </c>
      <c r="I19" s="511">
        <f t="shared" si="1"/>
        <v>0</v>
      </c>
      <c r="J19" s="511"/>
      <c r="K19" s="525"/>
      <c r="L19" s="514">
        <f t="shared" si="2"/>
        <v>0</v>
      </c>
      <c r="M19" s="525"/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2011</v>
      </c>
      <c r="D20" s="523">
        <f t="shared" si="5"/>
        <v>0</v>
      </c>
      <c r="E20" s="522">
        <f>IF(+I14&lt;F19,I14,D20)</f>
        <v>0</v>
      </c>
      <c r="F20" s="523">
        <f t="shared" si="0"/>
        <v>0</v>
      </c>
      <c r="G20" s="524">
        <f t="shared" si="6"/>
        <v>0</v>
      </c>
      <c r="H20" s="491">
        <f t="shared" si="7"/>
        <v>0</v>
      </c>
      <c r="I20" s="511">
        <f t="shared" si="1"/>
        <v>0</v>
      </c>
      <c r="J20" s="511"/>
      <c r="K20" s="525"/>
      <c r="L20" s="514">
        <f t="shared" si="2"/>
        <v>0</v>
      </c>
      <c r="M20" s="525"/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8"/>
        <v/>
      </c>
      <c r="C21" s="507">
        <f>IF(D12="","-",+C20+1)</f>
        <v>2012</v>
      </c>
      <c r="D21" s="523">
        <f t="shared" si="5"/>
        <v>0</v>
      </c>
      <c r="E21" s="522">
        <f>IF(+I14&lt;F20,I14,D21)</f>
        <v>0</v>
      </c>
      <c r="F21" s="523">
        <f t="shared" si="0"/>
        <v>0</v>
      </c>
      <c r="G21" s="524">
        <f t="shared" si="6"/>
        <v>0</v>
      </c>
      <c r="H21" s="491">
        <f t="shared" si="7"/>
        <v>0</v>
      </c>
      <c r="I21" s="511">
        <f t="shared" si="1"/>
        <v>0</v>
      </c>
      <c r="J21" s="511"/>
      <c r="K21" s="525"/>
      <c r="L21" s="514">
        <f t="shared" si="2"/>
        <v>0</v>
      </c>
      <c r="M21" s="525"/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8"/>
        <v/>
      </c>
      <c r="C22" s="507">
        <f>IF(D11="","-",+C21+1)</f>
        <v>2013</v>
      </c>
      <c r="D22" s="523">
        <f t="shared" si="5"/>
        <v>0</v>
      </c>
      <c r="E22" s="522">
        <f>IF(+I14&lt;F21,I14,D22)</f>
        <v>0</v>
      </c>
      <c r="F22" s="523">
        <f t="shared" si="0"/>
        <v>0</v>
      </c>
      <c r="G22" s="524">
        <f t="shared" si="6"/>
        <v>0</v>
      </c>
      <c r="H22" s="491">
        <f t="shared" si="7"/>
        <v>0</v>
      </c>
      <c r="I22" s="511">
        <f t="shared" si="1"/>
        <v>0</v>
      </c>
      <c r="J22" s="511"/>
      <c r="K22" s="525"/>
      <c r="L22" s="514">
        <f t="shared" si="2"/>
        <v>0</v>
      </c>
      <c r="M22" s="525"/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8"/>
        <v/>
      </c>
      <c r="C23" s="507">
        <f>IF(D11="","-",+C22+1)</f>
        <v>2014</v>
      </c>
      <c r="D23" s="523">
        <f t="shared" si="5"/>
        <v>0</v>
      </c>
      <c r="E23" s="522">
        <f>IF(+I14&lt;F22,I14,D23)</f>
        <v>0</v>
      </c>
      <c r="F23" s="523">
        <f t="shared" si="0"/>
        <v>0</v>
      </c>
      <c r="G23" s="524">
        <f t="shared" si="6"/>
        <v>0</v>
      </c>
      <c r="H23" s="491">
        <f t="shared" si="7"/>
        <v>0</v>
      </c>
      <c r="I23" s="511">
        <f t="shared" si="1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8"/>
        <v/>
      </c>
      <c r="C24" s="507">
        <f>IF(D11="","-",+C23+1)</f>
        <v>2015</v>
      </c>
      <c r="D24" s="523">
        <f t="shared" si="5"/>
        <v>0</v>
      </c>
      <c r="E24" s="522">
        <f>IF(+I14&lt;F23,I14,D24)</f>
        <v>0</v>
      </c>
      <c r="F24" s="523">
        <f t="shared" si="0"/>
        <v>0</v>
      </c>
      <c r="G24" s="524">
        <f t="shared" si="6"/>
        <v>0</v>
      </c>
      <c r="H24" s="491">
        <f t="shared" si="7"/>
        <v>0</v>
      </c>
      <c r="I24" s="511">
        <f t="shared" si="1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8"/>
        <v/>
      </c>
      <c r="C25" s="507">
        <f>IF(D11="","-",+C24+1)</f>
        <v>2016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6"/>
        <v>0</v>
      </c>
      <c r="H25" s="491">
        <f t="shared" si="7"/>
        <v>0</v>
      </c>
      <c r="I25" s="511">
        <f t="shared" si="1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8"/>
        <v/>
      </c>
      <c r="C26" s="507">
        <f>IF(D11="","-",+C25+1)</f>
        <v>2017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6"/>
        <v>0</v>
      </c>
      <c r="H26" s="491">
        <f t="shared" si="7"/>
        <v>0</v>
      </c>
      <c r="I26" s="511">
        <f t="shared" si="1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8"/>
        <v/>
      </c>
      <c r="C27" s="507">
        <f>IF(D11="","-",+C26+1)</f>
        <v>2018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6"/>
        <v>0</v>
      </c>
      <c r="H27" s="491">
        <f t="shared" si="7"/>
        <v>0</v>
      </c>
      <c r="I27" s="511">
        <f t="shared" si="1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8"/>
        <v/>
      </c>
      <c r="C28" s="507">
        <f>IF(D11="","-",+C27+1)</f>
        <v>2019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6"/>
        <v>0</v>
      </c>
      <c r="H28" s="491">
        <f t="shared" si="7"/>
        <v>0</v>
      </c>
      <c r="I28" s="511">
        <f t="shared" si="1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8"/>
        <v/>
      </c>
      <c r="C29" s="507">
        <f>IF(D11="","-",+C28+1)</f>
        <v>2020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6"/>
        <v>0</v>
      </c>
      <c r="H29" s="491">
        <f t="shared" si="7"/>
        <v>0</v>
      </c>
      <c r="I29" s="511">
        <f t="shared" si="1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8"/>
        <v/>
      </c>
      <c r="C30" s="507">
        <f>IF(D11="","-",+C29+1)</f>
        <v>2021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6"/>
        <v>0</v>
      </c>
      <c r="H30" s="491">
        <f t="shared" si="7"/>
        <v>0</v>
      </c>
      <c r="I30" s="511">
        <f t="shared" si="1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8"/>
        <v/>
      </c>
      <c r="C31" s="507">
        <f>IF(D11="","-",+C30+1)</f>
        <v>2022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6"/>
        <v>0</v>
      </c>
      <c r="H31" s="491">
        <f t="shared" si="7"/>
        <v>0</v>
      </c>
      <c r="I31" s="511">
        <f t="shared" si="1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8"/>
        <v/>
      </c>
      <c r="C32" s="507">
        <f>IF(D11="","-",+C31+1)</f>
        <v>2023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6"/>
        <v>0</v>
      </c>
      <c r="H32" s="491">
        <f t="shared" si="7"/>
        <v>0</v>
      </c>
      <c r="I32" s="511">
        <f t="shared" si="1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8"/>
        <v/>
      </c>
      <c r="C33" s="507">
        <f>IF(D11="","-",+C32+1)</f>
        <v>2024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6"/>
        <v>0</v>
      </c>
      <c r="H33" s="491">
        <f t="shared" si="7"/>
        <v>0</v>
      </c>
      <c r="I33" s="511">
        <f t="shared" si="1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8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6"/>
        <v>0</v>
      </c>
      <c r="H34" s="491">
        <f t="shared" si="7"/>
        <v>0</v>
      </c>
      <c r="I34" s="511">
        <f t="shared" si="1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8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6"/>
        <v>0</v>
      </c>
      <c r="H35" s="491">
        <f t="shared" si="7"/>
        <v>0</v>
      </c>
      <c r="I35" s="511">
        <f t="shared" si="1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8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6"/>
        <v>0</v>
      </c>
      <c r="H36" s="491">
        <f t="shared" si="7"/>
        <v>0</v>
      </c>
      <c r="I36" s="511">
        <f t="shared" si="1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8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6"/>
        <v>0</v>
      </c>
      <c r="H37" s="491">
        <f t="shared" si="7"/>
        <v>0</v>
      </c>
      <c r="I37" s="511">
        <f t="shared" si="1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8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6"/>
        <v>0</v>
      </c>
      <c r="H38" s="491">
        <f t="shared" si="7"/>
        <v>0</v>
      </c>
      <c r="I38" s="511">
        <f t="shared" si="1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8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6"/>
        <v>0</v>
      </c>
      <c r="H39" s="491">
        <f t="shared" si="7"/>
        <v>0</v>
      </c>
      <c r="I39" s="511">
        <f t="shared" si="1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8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6"/>
        <v>0</v>
      </c>
      <c r="H40" s="491">
        <f t="shared" si="7"/>
        <v>0</v>
      </c>
      <c r="I40" s="511">
        <f t="shared" si="1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8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6"/>
        <v>0</v>
      </c>
      <c r="H41" s="491">
        <f t="shared" si="7"/>
        <v>0</v>
      </c>
      <c r="I41" s="511">
        <f t="shared" si="1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8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6"/>
        <v>0</v>
      </c>
      <c r="H42" s="491">
        <f t="shared" si="7"/>
        <v>0</v>
      </c>
      <c r="I42" s="511">
        <f t="shared" si="1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8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6"/>
        <v>0</v>
      </c>
      <c r="H43" s="491">
        <f t="shared" si="7"/>
        <v>0</v>
      </c>
      <c r="I43" s="511">
        <f t="shared" si="1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8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6"/>
        <v>0</v>
      </c>
      <c r="H44" s="491">
        <f t="shared" si="7"/>
        <v>0</v>
      </c>
      <c r="I44" s="511">
        <f t="shared" si="1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8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6"/>
        <v>0</v>
      </c>
      <c r="H45" s="491">
        <f t="shared" si="7"/>
        <v>0</v>
      </c>
      <c r="I45" s="511">
        <f t="shared" si="1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8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6"/>
        <v>0</v>
      </c>
      <c r="H46" s="491">
        <f t="shared" si="7"/>
        <v>0</v>
      </c>
      <c r="I46" s="511">
        <f t="shared" si="1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8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6"/>
        <v>0</v>
      </c>
      <c r="H47" s="491">
        <f t="shared" si="7"/>
        <v>0</v>
      </c>
      <c r="I47" s="511">
        <f t="shared" si="1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8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6"/>
        <v>0</v>
      </c>
      <c r="H48" s="491">
        <f t="shared" si="7"/>
        <v>0</v>
      </c>
      <c r="I48" s="511">
        <f t="shared" si="1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8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si="6"/>
        <v>0</v>
      </c>
      <c r="H49" s="491">
        <f t="shared" si="7"/>
        <v>0</v>
      </c>
      <c r="I49" s="511">
        <f t="shared" ref="I49:I72" si="10">H49-G49</f>
        <v>0</v>
      </c>
      <c r="J49" s="511"/>
      <c r="K49" s="525"/>
      <c r="L49" s="514">
        <f t="shared" ref="L49:L72" si="11">IF(K49&lt;&gt;0,+G49-K49,0)</f>
        <v>0</v>
      </c>
      <c r="M49" s="525"/>
      <c r="N49" s="514">
        <f t="shared" ref="N49:N72" si="12">IF(M49&lt;&gt;0,+H49-M49,0)</f>
        <v>0</v>
      </c>
      <c r="O49" s="514">
        <f t="shared" ref="O49:O72" si="13">+N49-L49</f>
        <v>0</v>
      </c>
      <c r="P49" s="272"/>
    </row>
    <row r="50" spans="2:17">
      <c r="B50" s="195" t="str">
        <f t="shared" si="8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6"/>
        <v>0</v>
      </c>
      <c r="H50" s="491">
        <f t="shared" si="7"/>
        <v>0</v>
      </c>
      <c r="I50" s="511">
        <f t="shared" si="10"/>
        <v>0</v>
      </c>
      <c r="J50" s="511"/>
      <c r="K50" s="525"/>
      <c r="L50" s="514">
        <f t="shared" si="11"/>
        <v>0</v>
      </c>
      <c r="M50" s="525"/>
      <c r="N50" s="514">
        <f t="shared" si="12"/>
        <v>0</v>
      </c>
      <c r="O50" s="514">
        <f t="shared" si="13"/>
        <v>0</v>
      </c>
      <c r="P50" s="272"/>
    </row>
    <row r="51" spans="2:17">
      <c r="B51" s="195" t="str">
        <f t="shared" si="8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6"/>
        <v>0</v>
      </c>
      <c r="H51" s="491">
        <f t="shared" si="7"/>
        <v>0</v>
      </c>
      <c r="I51" s="511">
        <f t="shared" si="10"/>
        <v>0</v>
      </c>
      <c r="J51" s="511"/>
      <c r="K51" s="525"/>
      <c r="L51" s="514">
        <f t="shared" si="11"/>
        <v>0</v>
      </c>
      <c r="M51" s="525"/>
      <c r="N51" s="514">
        <f t="shared" si="12"/>
        <v>0</v>
      </c>
      <c r="O51" s="514">
        <f t="shared" si="13"/>
        <v>0</v>
      </c>
      <c r="P51" s="272"/>
    </row>
    <row r="52" spans="2:17">
      <c r="B52" s="195" t="str">
        <f t="shared" si="8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6"/>
        <v>0</v>
      </c>
      <c r="H52" s="491">
        <f t="shared" si="7"/>
        <v>0</v>
      </c>
      <c r="I52" s="511">
        <f t="shared" si="10"/>
        <v>0</v>
      </c>
      <c r="J52" s="511"/>
      <c r="K52" s="525"/>
      <c r="L52" s="514">
        <f t="shared" si="11"/>
        <v>0</v>
      </c>
      <c r="M52" s="525"/>
      <c r="N52" s="514">
        <f t="shared" si="12"/>
        <v>0</v>
      </c>
      <c r="O52" s="514">
        <f t="shared" si="13"/>
        <v>0</v>
      </c>
      <c r="P52" s="272"/>
    </row>
    <row r="53" spans="2:17">
      <c r="B53" s="195" t="str">
        <f t="shared" si="8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6"/>
        <v>0</v>
      </c>
      <c r="H53" s="491">
        <f t="shared" si="7"/>
        <v>0</v>
      </c>
      <c r="I53" s="511">
        <f t="shared" si="10"/>
        <v>0</v>
      </c>
      <c r="J53" s="511"/>
      <c r="K53" s="525"/>
      <c r="L53" s="514">
        <f t="shared" si="11"/>
        <v>0</v>
      </c>
      <c r="M53" s="525"/>
      <c r="N53" s="514">
        <f t="shared" si="12"/>
        <v>0</v>
      </c>
      <c r="O53" s="514">
        <f t="shared" si="13"/>
        <v>0</v>
      </c>
      <c r="P53" s="272"/>
    </row>
    <row r="54" spans="2:17">
      <c r="B54" s="195" t="str">
        <f t="shared" si="8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6"/>
        <v>0</v>
      </c>
      <c r="H54" s="491">
        <f t="shared" si="7"/>
        <v>0</v>
      </c>
      <c r="I54" s="511">
        <f t="shared" si="10"/>
        <v>0</v>
      </c>
      <c r="J54" s="511"/>
      <c r="K54" s="525"/>
      <c r="L54" s="514">
        <f t="shared" si="11"/>
        <v>0</v>
      </c>
      <c r="M54" s="525"/>
      <c r="N54" s="514">
        <f t="shared" si="12"/>
        <v>0</v>
      </c>
      <c r="O54" s="514">
        <f t="shared" si="13"/>
        <v>0</v>
      </c>
      <c r="P54" s="272"/>
    </row>
    <row r="55" spans="2:17">
      <c r="B55" s="195" t="str">
        <f t="shared" si="8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6"/>
        <v>0</v>
      </c>
      <c r="H55" s="491">
        <f t="shared" si="7"/>
        <v>0</v>
      </c>
      <c r="I55" s="511">
        <f t="shared" si="10"/>
        <v>0</v>
      </c>
      <c r="J55" s="511"/>
      <c r="K55" s="525"/>
      <c r="L55" s="514">
        <f t="shared" si="11"/>
        <v>0</v>
      </c>
      <c r="M55" s="525"/>
      <c r="N55" s="514">
        <f t="shared" si="12"/>
        <v>0</v>
      </c>
      <c r="O55" s="514">
        <f t="shared" si="13"/>
        <v>0</v>
      </c>
      <c r="P55" s="272"/>
    </row>
    <row r="56" spans="2:17">
      <c r="B56" s="195" t="str">
        <f t="shared" si="8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6"/>
        <v>0</v>
      </c>
      <c r="H56" s="491">
        <f t="shared" si="7"/>
        <v>0</v>
      </c>
      <c r="I56" s="511">
        <f t="shared" si="10"/>
        <v>0</v>
      </c>
      <c r="J56" s="511"/>
      <c r="K56" s="525"/>
      <c r="L56" s="514">
        <f t="shared" si="11"/>
        <v>0</v>
      </c>
      <c r="M56" s="525"/>
      <c r="N56" s="514">
        <f t="shared" si="12"/>
        <v>0</v>
      </c>
      <c r="O56" s="514">
        <f t="shared" si="13"/>
        <v>0</v>
      </c>
      <c r="P56" s="272"/>
    </row>
    <row r="57" spans="2:17">
      <c r="B57" s="195" t="str">
        <f t="shared" si="8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6"/>
        <v>0</v>
      </c>
      <c r="H57" s="491">
        <f t="shared" si="7"/>
        <v>0</v>
      </c>
      <c r="I57" s="511">
        <f t="shared" si="10"/>
        <v>0</v>
      </c>
      <c r="J57" s="511"/>
      <c r="K57" s="525"/>
      <c r="L57" s="514">
        <f t="shared" si="11"/>
        <v>0</v>
      </c>
      <c r="M57" s="525"/>
      <c r="N57" s="514">
        <f t="shared" si="12"/>
        <v>0</v>
      </c>
      <c r="O57" s="514">
        <f t="shared" si="13"/>
        <v>0</v>
      </c>
      <c r="P57" s="272"/>
    </row>
    <row r="58" spans="2:17">
      <c r="B58" s="195" t="str">
        <f t="shared" si="8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6"/>
        <v>0</v>
      </c>
      <c r="H58" s="491">
        <f t="shared" si="7"/>
        <v>0</v>
      </c>
      <c r="I58" s="511">
        <f t="shared" si="10"/>
        <v>0</v>
      </c>
      <c r="J58" s="511"/>
      <c r="K58" s="525"/>
      <c r="L58" s="514">
        <f t="shared" si="11"/>
        <v>0</v>
      </c>
      <c r="M58" s="525"/>
      <c r="N58" s="514">
        <f t="shared" si="12"/>
        <v>0</v>
      </c>
      <c r="O58" s="514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6"/>
        <v>0</v>
      </c>
      <c r="H59" s="491">
        <f t="shared" si="7"/>
        <v>0</v>
      </c>
      <c r="I59" s="511">
        <f t="shared" si="10"/>
        <v>0</v>
      </c>
      <c r="J59" s="511"/>
      <c r="K59" s="525"/>
      <c r="L59" s="514">
        <f t="shared" si="11"/>
        <v>0</v>
      </c>
      <c r="M59" s="525"/>
      <c r="N59" s="514">
        <f t="shared" si="12"/>
        <v>0</v>
      </c>
      <c r="O59" s="514">
        <f t="shared" si="13"/>
        <v>0</v>
      </c>
      <c r="P59" s="272"/>
    </row>
    <row r="60" spans="2:17">
      <c r="B60" s="195" t="str">
        <f t="shared" si="8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6"/>
        <v>0</v>
      </c>
      <c r="H60" s="491">
        <f t="shared" si="7"/>
        <v>0</v>
      </c>
      <c r="I60" s="511">
        <f t="shared" si="10"/>
        <v>0</v>
      </c>
      <c r="J60" s="511"/>
      <c r="K60" s="525"/>
      <c r="L60" s="514">
        <f t="shared" si="11"/>
        <v>0</v>
      </c>
      <c r="M60" s="525"/>
      <c r="N60" s="514">
        <f t="shared" si="12"/>
        <v>0</v>
      </c>
      <c r="O60" s="514">
        <f t="shared" si="13"/>
        <v>0</v>
      </c>
      <c r="P60" s="272"/>
    </row>
    <row r="61" spans="2:17">
      <c r="B61" s="195" t="str">
        <f t="shared" si="8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6"/>
        <v>0</v>
      </c>
      <c r="H61" s="491">
        <f t="shared" si="7"/>
        <v>0</v>
      </c>
      <c r="I61" s="511">
        <f t="shared" si="10"/>
        <v>0</v>
      </c>
      <c r="J61" s="511"/>
      <c r="K61" s="525"/>
      <c r="L61" s="514">
        <f t="shared" si="11"/>
        <v>0</v>
      </c>
      <c r="M61" s="525"/>
      <c r="N61" s="514">
        <f t="shared" si="12"/>
        <v>0</v>
      </c>
      <c r="O61" s="514">
        <f t="shared" si="13"/>
        <v>0</v>
      </c>
      <c r="P61" s="272"/>
    </row>
    <row r="62" spans="2:17">
      <c r="B62" s="195" t="str">
        <f t="shared" si="8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6"/>
        <v>0</v>
      </c>
      <c r="H62" s="491">
        <f t="shared" si="7"/>
        <v>0</v>
      </c>
      <c r="I62" s="511">
        <f t="shared" si="10"/>
        <v>0</v>
      </c>
      <c r="J62" s="511"/>
      <c r="K62" s="525"/>
      <c r="L62" s="514">
        <f t="shared" si="11"/>
        <v>0</v>
      </c>
      <c r="M62" s="525"/>
      <c r="N62" s="514">
        <f t="shared" si="12"/>
        <v>0</v>
      </c>
      <c r="O62" s="514">
        <f t="shared" si="13"/>
        <v>0</v>
      </c>
      <c r="P62" s="272"/>
    </row>
    <row r="63" spans="2:17">
      <c r="B63" s="195" t="str">
        <f t="shared" si="8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6"/>
        <v>0</v>
      </c>
      <c r="H63" s="491">
        <f t="shared" si="7"/>
        <v>0</v>
      </c>
      <c r="I63" s="511">
        <f t="shared" si="10"/>
        <v>0</v>
      </c>
      <c r="J63" s="511"/>
      <c r="K63" s="525"/>
      <c r="L63" s="514">
        <f t="shared" si="11"/>
        <v>0</v>
      </c>
      <c r="M63" s="525"/>
      <c r="N63" s="514">
        <f t="shared" si="12"/>
        <v>0</v>
      </c>
      <c r="O63" s="514">
        <f t="shared" si="13"/>
        <v>0</v>
      </c>
      <c r="P63" s="272"/>
    </row>
    <row r="64" spans="2:17">
      <c r="B64" s="195" t="str">
        <f t="shared" si="8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6"/>
        <v>0</v>
      </c>
      <c r="H64" s="491">
        <f t="shared" si="7"/>
        <v>0</v>
      </c>
      <c r="I64" s="511">
        <f t="shared" si="10"/>
        <v>0</v>
      </c>
      <c r="J64" s="511"/>
      <c r="K64" s="525"/>
      <c r="L64" s="514">
        <f t="shared" si="11"/>
        <v>0</v>
      </c>
      <c r="M64" s="525"/>
      <c r="N64" s="514">
        <f t="shared" si="12"/>
        <v>0</v>
      </c>
      <c r="O64" s="514">
        <f t="shared" si="13"/>
        <v>0</v>
      </c>
      <c r="P64" s="272"/>
    </row>
    <row r="65" spans="1:16">
      <c r="B65" s="195" t="str">
        <f t="shared" si="8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6"/>
        <v>0</v>
      </c>
      <c r="H65" s="491">
        <f t="shared" si="7"/>
        <v>0</v>
      </c>
      <c r="I65" s="511">
        <f t="shared" si="10"/>
        <v>0</v>
      </c>
      <c r="J65" s="511"/>
      <c r="K65" s="525"/>
      <c r="L65" s="514">
        <f t="shared" si="11"/>
        <v>0</v>
      </c>
      <c r="M65" s="525"/>
      <c r="N65" s="514">
        <f t="shared" si="12"/>
        <v>0</v>
      </c>
      <c r="O65" s="514">
        <f t="shared" si="13"/>
        <v>0</v>
      </c>
      <c r="P65" s="272"/>
    </row>
    <row r="66" spans="1:16">
      <c r="B66" s="195" t="str">
        <f t="shared" si="8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6"/>
        <v>0</v>
      </c>
      <c r="H66" s="491">
        <f t="shared" si="7"/>
        <v>0</v>
      </c>
      <c r="I66" s="511">
        <f t="shared" si="10"/>
        <v>0</v>
      </c>
      <c r="J66" s="511"/>
      <c r="K66" s="525"/>
      <c r="L66" s="514">
        <f t="shared" si="11"/>
        <v>0</v>
      </c>
      <c r="M66" s="525"/>
      <c r="N66" s="514">
        <f t="shared" si="12"/>
        <v>0</v>
      </c>
      <c r="O66" s="514">
        <f t="shared" si="13"/>
        <v>0</v>
      </c>
      <c r="P66" s="272"/>
    </row>
    <row r="67" spans="1:16">
      <c r="B67" s="195" t="str">
        <f t="shared" si="8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6"/>
        <v>0</v>
      </c>
      <c r="H67" s="491">
        <f t="shared" si="7"/>
        <v>0</v>
      </c>
      <c r="I67" s="511">
        <f t="shared" si="10"/>
        <v>0</v>
      </c>
      <c r="J67" s="511"/>
      <c r="K67" s="525"/>
      <c r="L67" s="514">
        <f t="shared" si="11"/>
        <v>0</v>
      </c>
      <c r="M67" s="525"/>
      <c r="N67" s="514">
        <f t="shared" si="12"/>
        <v>0</v>
      </c>
      <c r="O67" s="514">
        <f t="shared" si="13"/>
        <v>0</v>
      </c>
      <c r="P67" s="272"/>
    </row>
    <row r="68" spans="1:16">
      <c r="B68" s="195" t="str">
        <f t="shared" si="8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6"/>
        <v>0</v>
      </c>
      <c r="H68" s="491">
        <f t="shared" si="7"/>
        <v>0</v>
      </c>
      <c r="I68" s="511">
        <f t="shared" si="10"/>
        <v>0</v>
      </c>
      <c r="J68" s="511"/>
      <c r="K68" s="525"/>
      <c r="L68" s="514">
        <f t="shared" si="11"/>
        <v>0</v>
      </c>
      <c r="M68" s="525"/>
      <c r="N68" s="514">
        <f t="shared" si="12"/>
        <v>0</v>
      </c>
      <c r="O68" s="514">
        <f t="shared" si="13"/>
        <v>0</v>
      </c>
      <c r="P68" s="272"/>
    </row>
    <row r="69" spans="1:16">
      <c r="B69" s="195" t="str">
        <f t="shared" si="8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6"/>
        <v>0</v>
      </c>
      <c r="H69" s="491">
        <f t="shared" si="7"/>
        <v>0</v>
      </c>
      <c r="I69" s="511">
        <f t="shared" si="10"/>
        <v>0</v>
      </c>
      <c r="J69" s="511"/>
      <c r="K69" s="525"/>
      <c r="L69" s="514">
        <f t="shared" si="11"/>
        <v>0</v>
      </c>
      <c r="M69" s="525"/>
      <c r="N69" s="514">
        <f t="shared" si="12"/>
        <v>0</v>
      </c>
      <c r="O69" s="514">
        <f t="shared" si="13"/>
        <v>0</v>
      </c>
      <c r="P69" s="272"/>
    </row>
    <row r="70" spans="1:16">
      <c r="B70" s="195" t="str">
        <f t="shared" si="8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6"/>
        <v>0</v>
      </c>
      <c r="H70" s="491">
        <f t="shared" si="7"/>
        <v>0</v>
      </c>
      <c r="I70" s="511">
        <f t="shared" si="10"/>
        <v>0</v>
      </c>
      <c r="J70" s="511"/>
      <c r="K70" s="525"/>
      <c r="L70" s="514">
        <f t="shared" si="11"/>
        <v>0</v>
      </c>
      <c r="M70" s="525"/>
      <c r="N70" s="514">
        <f t="shared" si="12"/>
        <v>0</v>
      </c>
      <c r="O70" s="514">
        <f t="shared" si="13"/>
        <v>0</v>
      </c>
      <c r="P70" s="272"/>
    </row>
    <row r="71" spans="1:16">
      <c r="B71" s="195" t="str">
        <f t="shared" si="8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6"/>
        <v>0</v>
      </c>
      <c r="H71" s="491">
        <f t="shared" si="7"/>
        <v>0</v>
      </c>
      <c r="I71" s="511">
        <f t="shared" si="10"/>
        <v>0</v>
      </c>
      <c r="J71" s="511"/>
      <c r="K71" s="525"/>
      <c r="L71" s="514">
        <f t="shared" si="11"/>
        <v>0</v>
      </c>
      <c r="M71" s="525"/>
      <c r="N71" s="514">
        <f t="shared" si="12"/>
        <v>0</v>
      </c>
      <c r="O71" s="514">
        <f t="shared" si="13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6"/>
        <v>0</v>
      </c>
      <c r="H72" s="471">
        <f t="shared" si="7"/>
        <v>0</v>
      </c>
      <c r="I72" s="531">
        <f t="shared" si="10"/>
        <v>0</v>
      </c>
      <c r="J72" s="511"/>
      <c r="K72" s="532"/>
      <c r="L72" s="533">
        <f t="shared" si="11"/>
        <v>0</v>
      </c>
      <c r="M72" s="532"/>
      <c r="N72" s="533">
        <f t="shared" si="12"/>
        <v>0</v>
      </c>
      <c r="O72" s="533">
        <f t="shared" si="13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4">+(F99+D99)/2</f>
        <v>0</v>
      </c>
      <c r="H99" s="604">
        <f t="shared" ref="H99:H112" si="15">+J$94*G99+E99</f>
        <v>0</v>
      </c>
      <c r="I99" s="605">
        <f t="shared" ref="I99:I112" si="16">+J$95*G99+E99</f>
        <v>0</v>
      </c>
      <c r="J99" s="514">
        <f t="shared" ref="J99:J130" si="17">+I99-H99</f>
        <v>0</v>
      </c>
      <c r="K99" s="514"/>
      <c r="L99" s="512">
        <v>0</v>
      </c>
      <c r="M99" s="513">
        <f t="shared" ref="M99:M130" si="18">IF(L99&lt;&gt;0,+H99-L99,0)</f>
        <v>0</v>
      </c>
      <c r="N99" s="512">
        <v>0</v>
      </c>
      <c r="O99" s="513">
        <f t="shared" ref="O99:O130" si="19">IF(N99&lt;&gt;0,+I99-N99,0)</f>
        <v>0</v>
      </c>
      <c r="P99" s="513">
        <f t="shared" ref="P99:P130" si="2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2009</v>
      </c>
      <c r="D100" s="374">
        <f t="shared" ref="D100:D109" si="21">F99</f>
        <v>0</v>
      </c>
      <c r="E100" s="522">
        <f>IF(+J96&lt;F99,J96,D100)</f>
        <v>0</v>
      </c>
      <c r="F100" s="523">
        <f t="shared" ref="F100:F130" si="22">+D100-E100</f>
        <v>0</v>
      </c>
      <c r="G100" s="523">
        <f t="shared" si="14"/>
        <v>0</v>
      </c>
      <c r="H100" s="526">
        <f t="shared" si="15"/>
        <v>0</v>
      </c>
      <c r="I100" s="577">
        <f t="shared" si="16"/>
        <v>0</v>
      </c>
      <c r="J100" s="514">
        <f t="shared" si="17"/>
        <v>0</v>
      </c>
      <c r="K100" s="514"/>
      <c r="L100" s="518">
        <v>0</v>
      </c>
      <c r="M100" s="514">
        <f t="shared" si="18"/>
        <v>0</v>
      </c>
      <c r="N100" s="518">
        <v>0</v>
      </c>
      <c r="O100" s="514">
        <f t="shared" si="19"/>
        <v>0</v>
      </c>
      <c r="P100" s="514">
        <f t="shared" si="20"/>
        <v>0</v>
      </c>
      <c r="Q100" s="269"/>
    </row>
    <row r="101" spans="1:17">
      <c r="B101" s="195" t="str">
        <f t="shared" ref="B101:B154" si="23">IF(D101=F100,"","IU")</f>
        <v/>
      </c>
      <c r="C101" s="507">
        <f>IF(D93="","-",+C100+1)</f>
        <v>2010</v>
      </c>
      <c r="D101" s="374">
        <f t="shared" si="21"/>
        <v>0</v>
      </c>
      <c r="E101" s="522">
        <f>IF(+J96&lt;F100,J96,D101)</f>
        <v>0</v>
      </c>
      <c r="F101" s="523">
        <f t="shared" si="22"/>
        <v>0</v>
      </c>
      <c r="G101" s="523">
        <f t="shared" si="14"/>
        <v>0</v>
      </c>
      <c r="H101" s="526">
        <f t="shared" si="15"/>
        <v>0</v>
      </c>
      <c r="I101" s="577">
        <f t="shared" si="16"/>
        <v>0</v>
      </c>
      <c r="J101" s="514">
        <f t="shared" si="17"/>
        <v>0</v>
      </c>
      <c r="K101" s="514"/>
      <c r="L101" s="525"/>
      <c r="M101" s="514">
        <f t="shared" si="18"/>
        <v>0</v>
      </c>
      <c r="N101" s="525"/>
      <c r="O101" s="514">
        <f t="shared" si="19"/>
        <v>0</v>
      </c>
      <c r="P101" s="514">
        <f t="shared" si="20"/>
        <v>0</v>
      </c>
      <c r="Q101" s="269"/>
    </row>
    <row r="102" spans="1:17">
      <c r="B102" s="195" t="str">
        <f t="shared" si="23"/>
        <v/>
      </c>
      <c r="C102" s="507">
        <f>IF(D93="","-",+C101+1)</f>
        <v>2011</v>
      </c>
      <c r="D102" s="374">
        <f t="shared" si="21"/>
        <v>0</v>
      </c>
      <c r="E102" s="522">
        <f>IF(+J96&lt;F101,J96,D102)</f>
        <v>0</v>
      </c>
      <c r="F102" s="523">
        <f t="shared" si="22"/>
        <v>0</v>
      </c>
      <c r="G102" s="523">
        <f t="shared" si="14"/>
        <v>0</v>
      </c>
      <c r="H102" s="526">
        <f t="shared" si="15"/>
        <v>0</v>
      </c>
      <c r="I102" s="577">
        <f t="shared" si="16"/>
        <v>0</v>
      </c>
      <c r="J102" s="514">
        <f t="shared" si="17"/>
        <v>0</v>
      </c>
      <c r="K102" s="514"/>
      <c r="L102" s="525"/>
      <c r="M102" s="514">
        <f t="shared" si="18"/>
        <v>0</v>
      </c>
      <c r="N102" s="525"/>
      <c r="O102" s="514">
        <f t="shared" si="19"/>
        <v>0</v>
      </c>
      <c r="P102" s="514">
        <f t="shared" si="20"/>
        <v>0</v>
      </c>
      <c r="Q102" s="269"/>
    </row>
    <row r="103" spans="1:17">
      <c r="B103" s="195" t="str">
        <f t="shared" si="23"/>
        <v/>
      </c>
      <c r="C103" s="507">
        <f>IF(D93="","-",+C102+1)</f>
        <v>2012</v>
      </c>
      <c r="D103" s="374">
        <f t="shared" si="21"/>
        <v>0</v>
      </c>
      <c r="E103" s="522">
        <f>IF(+J96&lt;F102,J96,D103)</f>
        <v>0</v>
      </c>
      <c r="F103" s="523">
        <f t="shared" si="22"/>
        <v>0</v>
      </c>
      <c r="G103" s="523">
        <f t="shared" si="14"/>
        <v>0</v>
      </c>
      <c r="H103" s="526">
        <f t="shared" si="15"/>
        <v>0</v>
      </c>
      <c r="I103" s="577">
        <f t="shared" si="16"/>
        <v>0</v>
      </c>
      <c r="J103" s="514">
        <f t="shared" si="17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  <c r="Q103" s="269"/>
    </row>
    <row r="104" spans="1:17">
      <c r="B104" s="195" t="str">
        <f t="shared" si="23"/>
        <v/>
      </c>
      <c r="C104" s="507">
        <f>IF(D93="","-",+C103+1)</f>
        <v>2013</v>
      </c>
      <c r="D104" s="374">
        <f t="shared" si="21"/>
        <v>0</v>
      </c>
      <c r="E104" s="522">
        <f>IF(+J96&lt;F103,J96,D104)</f>
        <v>0</v>
      </c>
      <c r="F104" s="523">
        <f t="shared" si="22"/>
        <v>0</v>
      </c>
      <c r="G104" s="523">
        <f t="shared" si="14"/>
        <v>0</v>
      </c>
      <c r="H104" s="526">
        <f t="shared" si="15"/>
        <v>0</v>
      </c>
      <c r="I104" s="577">
        <f t="shared" si="16"/>
        <v>0</v>
      </c>
      <c r="J104" s="514">
        <f t="shared" si="17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  <c r="Q104" s="269"/>
    </row>
    <row r="105" spans="1:17">
      <c r="B105" s="195" t="str">
        <f t="shared" si="23"/>
        <v/>
      </c>
      <c r="C105" s="507">
        <f>IF(D93="","-",+C104+1)</f>
        <v>2014</v>
      </c>
      <c r="D105" s="374">
        <f t="shared" si="21"/>
        <v>0</v>
      </c>
      <c r="E105" s="522">
        <f>IF(+J96&lt;F104,J96,D105)</f>
        <v>0</v>
      </c>
      <c r="F105" s="523">
        <f t="shared" si="22"/>
        <v>0</v>
      </c>
      <c r="G105" s="523">
        <f t="shared" si="14"/>
        <v>0</v>
      </c>
      <c r="H105" s="526">
        <f t="shared" si="15"/>
        <v>0</v>
      </c>
      <c r="I105" s="577">
        <f t="shared" si="16"/>
        <v>0</v>
      </c>
      <c r="J105" s="514">
        <f t="shared" si="17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  <c r="Q105" s="269"/>
    </row>
    <row r="106" spans="1:17">
      <c r="B106" s="195" t="str">
        <f t="shared" si="23"/>
        <v/>
      </c>
      <c r="C106" s="507">
        <f>IF(D93="","-",+C105+1)</f>
        <v>2015</v>
      </c>
      <c r="D106" s="374">
        <f t="shared" si="21"/>
        <v>0</v>
      </c>
      <c r="E106" s="522">
        <f>IF(+J96&lt;F105,J96,D106)</f>
        <v>0</v>
      </c>
      <c r="F106" s="523">
        <f t="shared" si="22"/>
        <v>0</v>
      </c>
      <c r="G106" s="523">
        <f t="shared" si="14"/>
        <v>0</v>
      </c>
      <c r="H106" s="526">
        <f t="shared" si="15"/>
        <v>0</v>
      </c>
      <c r="I106" s="577">
        <f t="shared" si="16"/>
        <v>0</v>
      </c>
      <c r="J106" s="514">
        <f t="shared" si="17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  <c r="Q106" s="269"/>
    </row>
    <row r="107" spans="1:17">
      <c r="B107" s="195" t="str">
        <f t="shared" si="23"/>
        <v/>
      </c>
      <c r="C107" s="507">
        <f>IF(D93="","-",+C106+1)</f>
        <v>2016</v>
      </c>
      <c r="D107" s="374">
        <f t="shared" si="21"/>
        <v>0</v>
      </c>
      <c r="E107" s="522">
        <f>IF(+J96&lt;F106,J96,D107)</f>
        <v>0</v>
      </c>
      <c r="F107" s="523">
        <f t="shared" si="22"/>
        <v>0</v>
      </c>
      <c r="G107" s="523">
        <f t="shared" si="14"/>
        <v>0</v>
      </c>
      <c r="H107" s="526">
        <f t="shared" si="15"/>
        <v>0</v>
      </c>
      <c r="I107" s="577">
        <f t="shared" si="16"/>
        <v>0</v>
      </c>
      <c r="J107" s="514">
        <f t="shared" si="17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  <c r="Q107" s="269"/>
    </row>
    <row r="108" spans="1:17">
      <c r="B108" s="195" t="str">
        <f t="shared" si="23"/>
        <v/>
      </c>
      <c r="C108" s="507">
        <f>IF(D93="","-",+C107+1)</f>
        <v>2017</v>
      </c>
      <c r="D108" s="374">
        <f t="shared" si="21"/>
        <v>0</v>
      </c>
      <c r="E108" s="522">
        <f>IF(+J96&lt;F107,J96,D108)</f>
        <v>0</v>
      </c>
      <c r="F108" s="523">
        <f t="shared" si="22"/>
        <v>0</v>
      </c>
      <c r="G108" s="523">
        <f t="shared" si="14"/>
        <v>0</v>
      </c>
      <c r="H108" s="526">
        <f t="shared" si="15"/>
        <v>0</v>
      </c>
      <c r="I108" s="577">
        <f t="shared" si="16"/>
        <v>0</v>
      </c>
      <c r="J108" s="514">
        <f t="shared" si="17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  <c r="Q108" s="269"/>
    </row>
    <row r="109" spans="1:17">
      <c r="B109" s="195" t="str">
        <f t="shared" si="23"/>
        <v/>
      </c>
      <c r="C109" s="507">
        <f>IF(D93="","-",+C108+1)</f>
        <v>2018</v>
      </c>
      <c r="D109" s="374">
        <f t="shared" si="21"/>
        <v>0</v>
      </c>
      <c r="E109" s="522">
        <f>IF(+J96&lt;F108,J96,D109)</f>
        <v>0</v>
      </c>
      <c r="F109" s="523">
        <f t="shared" si="22"/>
        <v>0</v>
      </c>
      <c r="G109" s="523">
        <f t="shared" si="14"/>
        <v>0</v>
      </c>
      <c r="H109" s="526">
        <f t="shared" si="15"/>
        <v>0</v>
      </c>
      <c r="I109" s="577">
        <f t="shared" si="16"/>
        <v>0</v>
      </c>
      <c r="J109" s="514">
        <f t="shared" si="17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  <c r="Q109" s="269"/>
    </row>
    <row r="110" spans="1:17">
      <c r="B110" s="195" t="str">
        <f t="shared" si="23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2"/>
        <v>0</v>
      </c>
      <c r="G110" s="523">
        <f t="shared" si="14"/>
        <v>0</v>
      </c>
      <c r="H110" s="526">
        <f t="shared" si="15"/>
        <v>0</v>
      </c>
      <c r="I110" s="577">
        <f t="shared" si="16"/>
        <v>0</v>
      </c>
      <c r="J110" s="514">
        <f t="shared" si="17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  <c r="Q110" s="269"/>
    </row>
    <row r="111" spans="1:17">
      <c r="B111" s="195" t="str">
        <f t="shared" si="23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2"/>
        <v>0</v>
      </c>
      <c r="G111" s="523">
        <f t="shared" si="14"/>
        <v>0</v>
      </c>
      <c r="H111" s="526">
        <f t="shared" si="15"/>
        <v>0</v>
      </c>
      <c r="I111" s="577">
        <f t="shared" si="16"/>
        <v>0</v>
      </c>
      <c r="J111" s="514">
        <f t="shared" si="17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  <c r="Q111" s="269"/>
    </row>
    <row r="112" spans="1:17">
      <c r="B112" s="195" t="str">
        <f t="shared" si="23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2"/>
        <v>0</v>
      </c>
      <c r="G112" s="523">
        <f t="shared" si="14"/>
        <v>0</v>
      </c>
      <c r="H112" s="526">
        <f t="shared" si="15"/>
        <v>0</v>
      </c>
      <c r="I112" s="577">
        <f t="shared" si="16"/>
        <v>0</v>
      </c>
      <c r="J112" s="514">
        <f t="shared" si="17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  <c r="Q112" s="269"/>
    </row>
    <row r="113" spans="2:17">
      <c r="B113" s="195" t="str">
        <f t="shared" si="23"/>
        <v/>
      </c>
      <c r="C113" s="507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2"/>
        <v>0</v>
      </c>
      <c r="G113" s="523">
        <f t="shared" si="14"/>
        <v>0</v>
      </c>
      <c r="H113" s="526">
        <f t="shared" ref="H113:H154" si="24">+J$94*G113+E113</f>
        <v>0</v>
      </c>
      <c r="I113" s="577">
        <f t="shared" ref="I113:I154" si="25">+J$95*G113+E113</f>
        <v>0</v>
      </c>
      <c r="J113" s="514">
        <f t="shared" si="17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  <c r="Q113" s="269"/>
    </row>
    <row r="114" spans="2:17">
      <c r="B114" s="195" t="str">
        <f t="shared" si="23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2"/>
        <v>0</v>
      </c>
      <c r="G114" s="523">
        <f t="shared" si="14"/>
        <v>0</v>
      </c>
      <c r="H114" s="526">
        <f t="shared" si="24"/>
        <v>0</v>
      </c>
      <c r="I114" s="577">
        <f t="shared" si="25"/>
        <v>0</v>
      </c>
      <c r="J114" s="514">
        <f t="shared" si="17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  <c r="Q114" s="269"/>
    </row>
    <row r="115" spans="2:17">
      <c r="B115" s="195" t="str">
        <f t="shared" si="23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2"/>
        <v>0</v>
      </c>
      <c r="G115" s="523">
        <f t="shared" si="14"/>
        <v>0</v>
      </c>
      <c r="H115" s="526">
        <f t="shared" si="24"/>
        <v>0</v>
      </c>
      <c r="I115" s="577">
        <f t="shared" si="25"/>
        <v>0</v>
      </c>
      <c r="J115" s="514">
        <f t="shared" si="17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  <c r="Q115" s="269"/>
    </row>
    <row r="116" spans="2:17">
      <c r="B116" s="195" t="str">
        <f t="shared" si="23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2"/>
        <v>0</v>
      </c>
      <c r="G116" s="523">
        <f t="shared" si="14"/>
        <v>0</v>
      </c>
      <c r="H116" s="526">
        <f t="shared" si="24"/>
        <v>0</v>
      </c>
      <c r="I116" s="577">
        <f t="shared" si="25"/>
        <v>0</v>
      </c>
      <c r="J116" s="514">
        <f t="shared" si="17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  <c r="Q116" s="269"/>
    </row>
    <row r="117" spans="2:17">
      <c r="B117" s="195" t="str">
        <f t="shared" si="23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2"/>
        <v>0</v>
      </c>
      <c r="G117" s="523">
        <f t="shared" si="14"/>
        <v>0</v>
      </c>
      <c r="H117" s="526">
        <f t="shared" si="24"/>
        <v>0</v>
      </c>
      <c r="I117" s="577">
        <f t="shared" si="25"/>
        <v>0</v>
      </c>
      <c r="J117" s="514">
        <f t="shared" si="17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  <c r="Q117" s="269"/>
    </row>
    <row r="118" spans="2:17">
      <c r="B118" s="195" t="str">
        <f t="shared" si="23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2"/>
        <v>0</v>
      </c>
      <c r="G118" s="523">
        <f t="shared" si="14"/>
        <v>0</v>
      </c>
      <c r="H118" s="526">
        <f t="shared" si="24"/>
        <v>0</v>
      </c>
      <c r="I118" s="577">
        <f t="shared" si="25"/>
        <v>0</v>
      </c>
      <c r="J118" s="514">
        <f t="shared" si="17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  <c r="Q118" s="269"/>
    </row>
    <row r="119" spans="2:17">
      <c r="B119" s="195" t="str">
        <f t="shared" si="23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2"/>
        <v>0</v>
      </c>
      <c r="G119" s="523">
        <f t="shared" si="14"/>
        <v>0</v>
      </c>
      <c r="H119" s="526">
        <f t="shared" si="24"/>
        <v>0</v>
      </c>
      <c r="I119" s="577">
        <f t="shared" si="25"/>
        <v>0</v>
      </c>
      <c r="J119" s="514">
        <f t="shared" si="17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  <c r="Q119" s="269"/>
    </row>
    <row r="120" spans="2:17">
      <c r="B120" s="195" t="str">
        <f t="shared" si="23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2"/>
        <v>0</v>
      </c>
      <c r="G120" s="523">
        <f t="shared" si="14"/>
        <v>0</v>
      </c>
      <c r="H120" s="526">
        <f t="shared" si="24"/>
        <v>0</v>
      </c>
      <c r="I120" s="577">
        <f t="shared" si="25"/>
        <v>0</v>
      </c>
      <c r="J120" s="514">
        <f t="shared" si="17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  <c r="Q120" s="269"/>
    </row>
    <row r="121" spans="2:17">
      <c r="B121" s="195" t="str">
        <f t="shared" si="23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2"/>
        <v>0</v>
      </c>
      <c r="G121" s="523">
        <f t="shared" si="14"/>
        <v>0</v>
      </c>
      <c r="H121" s="526">
        <f t="shared" si="24"/>
        <v>0</v>
      </c>
      <c r="I121" s="577">
        <f t="shared" si="25"/>
        <v>0</v>
      </c>
      <c r="J121" s="514">
        <f t="shared" si="17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  <c r="Q121" s="269"/>
    </row>
    <row r="122" spans="2:17">
      <c r="B122" s="195" t="str">
        <f t="shared" si="23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2"/>
        <v>0</v>
      </c>
      <c r="G122" s="523">
        <f t="shared" si="14"/>
        <v>0</v>
      </c>
      <c r="H122" s="526">
        <f t="shared" si="24"/>
        <v>0</v>
      </c>
      <c r="I122" s="577">
        <f t="shared" si="25"/>
        <v>0</v>
      </c>
      <c r="J122" s="514">
        <f t="shared" si="17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  <c r="Q122" s="269"/>
    </row>
    <row r="123" spans="2:17">
      <c r="B123" s="195" t="str">
        <f t="shared" si="23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2"/>
        <v>0</v>
      </c>
      <c r="G123" s="523">
        <f t="shared" si="14"/>
        <v>0</v>
      </c>
      <c r="H123" s="526">
        <f t="shared" si="24"/>
        <v>0</v>
      </c>
      <c r="I123" s="577">
        <f t="shared" si="25"/>
        <v>0</v>
      </c>
      <c r="J123" s="514">
        <f t="shared" si="17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  <c r="Q123" s="269"/>
    </row>
    <row r="124" spans="2:17">
      <c r="B124" s="195" t="str">
        <f t="shared" si="23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2"/>
        <v>0</v>
      </c>
      <c r="G124" s="523">
        <f t="shared" si="14"/>
        <v>0</v>
      </c>
      <c r="H124" s="526">
        <f t="shared" si="24"/>
        <v>0</v>
      </c>
      <c r="I124" s="577">
        <f t="shared" si="25"/>
        <v>0</v>
      </c>
      <c r="J124" s="514">
        <f t="shared" si="17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  <c r="Q124" s="269"/>
    </row>
    <row r="125" spans="2:17">
      <c r="B125" s="195" t="str">
        <f t="shared" si="23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2"/>
        <v>0</v>
      </c>
      <c r="G125" s="523">
        <f t="shared" si="14"/>
        <v>0</v>
      </c>
      <c r="H125" s="526">
        <f t="shared" si="24"/>
        <v>0</v>
      </c>
      <c r="I125" s="577">
        <f t="shared" si="25"/>
        <v>0</v>
      </c>
      <c r="J125" s="514">
        <f t="shared" si="17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  <c r="Q125" s="269"/>
    </row>
    <row r="126" spans="2:17">
      <c r="B126" s="195" t="str">
        <f t="shared" si="23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2"/>
        <v>0</v>
      </c>
      <c r="G126" s="523">
        <f t="shared" si="14"/>
        <v>0</v>
      </c>
      <c r="H126" s="526">
        <f t="shared" si="24"/>
        <v>0</v>
      </c>
      <c r="I126" s="577">
        <f t="shared" si="25"/>
        <v>0</v>
      </c>
      <c r="J126" s="514">
        <f t="shared" si="17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  <c r="Q126" s="269"/>
    </row>
    <row r="127" spans="2:17">
      <c r="B127" s="195" t="str">
        <f t="shared" si="23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2"/>
        <v>0</v>
      </c>
      <c r="G127" s="523">
        <f t="shared" si="14"/>
        <v>0</v>
      </c>
      <c r="H127" s="526">
        <f t="shared" si="24"/>
        <v>0</v>
      </c>
      <c r="I127" s="577">
        <f t="shared" si="25"/>
        <v>0</v>
      </c>
      <c r="J127" s="514">
        <f t="shared" si="17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  <c r="Q127" s="269"/>
    </row>
    <row r="128" spans="2:17">
      <c r="B128" s="195" t="str">
        <f t="shared" si="23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2"/>
        <v>0</v>
      </c>
      <c r="G128" s="523">
        <f t="shared" si="14"/>
        <v>0</v>
      </c>
      <c r="H128" s="526">
        <f t="shared" si="24"/>
        <v>0</v>
      </c>
      <c r="I128" s="577">
        <f t="shared" si="25"/>
        <v>0</v>
      </c>
      <c r="J128" s="514">
        <f t="shared" si="17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  <c r="Q128" s="269"/>
    </row>
    <row r="129" spans="2:17">
      <c r="B129" s="195" t="str">
        <f t="shared" si="23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2"/>
        <v>0</v>
      </c>
      <c r="G129" s="523">
        <f t="shared" si="14"/>
        <v>0</v>
      </c>
      <c r="H129" s="526">
        <f t="shared" si="24"/>
        <v>0</v>
      </c>
      <c r="I129" s="577">
        <f t="shared" si="25"/>
        <v>0</v>
      </c>
      <c r="J129" s="514">
        <f t="shared" si="17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  <c r="Q129" s="269"/>
    </row>
    <row r="130" spans="2:17">
      <c r="B130" s="195" t="str">
        <f t="shared" si="23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2"/>
        <v>0</v>
      </c>
      <c r="G130" s="523">
        <f t="shared" si="14"/>
        <v>0</v>
      </c>
      <c r="H130" s="526">
        <f t="shared" si="24"/>
        <v>0</v>
      </c>
      <c r="I130" s="577">
        <f t="shared" si="25"/>
        <v>0</v>
      </c>
      <c r="J130" s="514">
        <f t="shared" si="17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  <c r="Q130" s="269"/>
    </row>
    <row r="131" spans="2:17">
      <c r="B131" s="195" t="str">
        <f t="shared" si="23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6">+D131-E131</f>
        <v>0</v>
      </c>
      <c r="G131" s="523">
        <f t="shared" ref="G131:G154" si="27">+(F131+D131)/2</f>
        <v>0</v>
      </c>
      <c r="H131" s="526">
        <f t="shared" si="24"/>
        <v>0</v>
      </c>
      <c r="I131" s="577">
        <f t="shared" si="25"/>
        <v>0</v>
      </c>
      <c r="J131" s="514">
        <f t="shared" ref="J131:J154" si="28">+I131-H131</f>
        <v>0</v>
      </c>
      <c r="K131" s="514"/>
      <c r="L131" s="525"/>
      <c r="M131" s="514">
        <f t="shared" ref="M131:M154" si="29">IF(L131&lt;&gt;0,+H131-L131,0)</f>
        <v>0</v>
      </c>
      <c r="N131" s="525"/>
      <c r="O131" s="514">
        <f t="shared" ref="O131:O154" si="30">IF(N131&lt;&gt;0,+I131-N131,0)</f>
        <v>0</v>
      </c>
      <c r="P131" s="514">
        <f t="shared" ref="P131:P154" si="31">+O131-M131</f>
        <v>0</v>
      </c>
      <c r="Q131" s="269"/>
    </row>
    <row r="132" spans="2:17">
      <c r="B132" s="195" t="str">
        <f t="shared" si="23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6"/>
        <v>0</v>
      </c>
      <c r="G132" s="523">
        <f t="shared" si="27"/>
        <v>0</v>
      </c>
      <c r="H132" s="526">
        <f t="shared" si="24"/>
        <v>0</v>
      </c>
      <c r="I132" s="577">
        <f t="shared" si="25"/>
        <v>0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  <c r="Q132" s="269"/>
    </row>
    <row r="133" spans="2:17">
      <c r="B133" s="195" t="str">
        <f t="shared" si="23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6"/>
        <v>0</v>
      </c>
      <c r="G133" s="523">
        <f t="shared" si="27"/>
        <v>0</v>
      </c>
      <c r="H133" s="526">
        <f t="shared" si="24"/>
        <v>0</v>
      </c>
      <c r="I133" s="577">
        <f t="shared" si="25"/>
        <v>0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  <c r="Q133" s="269"/>
    </row>
    <row r="134" spans="2:17">
      <c r="B134" s="195" t="str">
        <f t="shared" si="23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6"/>
        <v>0</v>
      </c>
      <c r="G134" s="523">
        <f t="shared" si="27"/>
        <v>0</v>
      </c>
      <c r="H134" s="526">
        <f t="shared" si="24"/>
        <v>0</v>
      </c>
      <c r="I134" s="577">
        <f t="shared" si="25"/>
        <v>0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  <c r="Q134" s="269"/>
    </row>
    <row r="135" spans="2:17">
      <c r="B135" s="195" t="str">
        <f t="shared" si="23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6"/>
        <v>0</v>
      </c>
      <c r="G135" s="523">
        <f t="shared" si="27"/>
        <v>0</v>
      </c>
      <c r="H135" s="526">
        <f t="shared" si="24"/>
        <v>0</v>
      </c>
      <c r="I135" s="577">
        <f t="shared" si="25"/>
        <v>0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  <c r="Q135" s="269"/>
    </row>
    <row r="136" spans="2:17">
      <c r="B136" s="195" t="str">
        <f t="shared" si="23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6"/>
        <v>0</v>
      </c>
      <c r="G136" s="523">
        <f t="shared" si="27"/>
        <v>0</v>
      </c>
      <c r="H136" s="526">
        <f t="shared" si="24"/>
        <v>0</v>
      </c>
      <c r="I136" s="577">
        <f t="shared" si="25"/>
        <v>0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  <c r="Q136" s="269"/>
    </row>
    <row r="137" spans="2:17">
      <c r="B137" s="195" t="str">
        <f t="shared" si="23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6"/>
        <v>0</v>
      </c>
      <c r="G137" s="523">
        <f t="shared" si="27"/>
        <v>0</v>
      </c>
      <c r="H137" s="526">
        <f t="shared" si="24"/>
        <v>0</v>
      </c>
      <c r="I137" s="577">
        <f t="shared" si="25"/>
        <v>0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  <c r="Q137" s="269"/>
    </row>
    <row r="138" spans="2:17">
      <c r="B138" s="195" t="str">
        <f t="shared" si="23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6"/>
        <v>0</v>
      </c>
      <c r="G138" s="523">
        <f t="shared" si="27"/>
        <v>0</v>
      </c>
      <c r="H138" s="526">
        <f t="shared" si="24"/>
        <v>0</v>
      </c>
      <c r="I138" s="577">
        <f t="shared" si="25"/>
        <v>0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  <c r="Q138" s="269"/>
    </row>
    <row r="139" spans="2:17">
      <c r="B139" s="195" t="str">
        <f t="shared" si="23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6"/>
        <v>0</v>
      </c>
      <c r="G139" s="523">
        <f t="shared" si="27"/>
        <v>0</v>
      </c>
      <c r="H139" s="526">
        <f t="shared" si="24"/>
        <v>0</v>
      </c>
      <c r="I139" s="577">
        <f t="shared" si="25"/>
        <v>0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  <c r="Q139" s="269"/>
    </row>
    <row r="140" spans="2:17">
      <c r="B140" s="195" t="str">
        <f t="shared" si="23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6"/>
        <v>0</v>
      </c>
      <c r="G140" s="523">
        <f t="shared" si="27"/>
        <v>0</v>
      </c>
      <c r="H140" s="526">
        <f t="shared" si="24"/>
        <v>0</v>
      </c>
      <c r="I140" s="577">
        <f t="shared" si="25"/>
        <v>0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  <c r="Q140" s="269"/>
    </row>
    <row r="141" spans="2:17">
      <c r="B141" s="195" t="str">
        <f t="shared" si="23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  <c r="Q141" s="269"/>
    </row>
    <row r="142" spans="2:17">
      <c r="B142" s="195" t="str">
        <f t="shared" si="23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  <c r="Q142" s="269"/>
    </row>
    <row r="143" spans="2:17">
      <c r="B143" s="195" t="str">
        <f t="shared" si="23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  <c r="Q143" s="269"/>
    </row>
    <row r="144" spans="2:17">
      <c r="B144" s="195" t="str">
        <f t="shared" si="23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  <c r="Q144" s="269"/>
    </row>
    <row r="145" spans="2:17">
      <c r="B145" s="195" t="str">
        <f t="shared" si="23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  <c r="Q145" s="269"/>
    </row>
    <row r="146" spans="2:17">
      <c r="B146" s="195" t="str">
        <f t="shared" si="23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  <c r="Q146" s="269"/>
    </row>
    <row r="147" spans="2:17">
      <c r="B147" s="195" t="str">
        <f t="shared" si="23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  <c r="Q147" s="269"/>
    </row>
    <row r="148" spans="2:17">
      <c r="B148" s="195" t="str">
        <f t="shared" si="23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  <c r="Q148" s="269"/>
    </row>
    <row r="149" spans="2:17">
      <c r="B149" s="195" t="str">
        <f t="shared" si="23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  <c r="Q149" s="269"/>
    </row>
    <row r="150" spans="2:17">
      <c r="B150" s="195" t="str">
        <f t="shared" si="23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  <c r="Q150" s="269"/>
    </row>
    <row r="151" spans="2:17">
      <c r="B151" s="195" t="str">
        <f t="shared" si="23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  <c r="Q151" s="269"/>
    </row>
    <row r="152" spans="2:17">
      <c r="B152" s="195" t="str">
        <f t="shared" si="23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  <c r="Q152" s="269"/>
    </row>
    <row r="153" spans="2:17">
      <c r="B153" s="195" t="str">
        <f t="shared" si="23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  <c r="Q153" s="269"/>
    </row>
    <row r="154" spans="2:17" ht="13.5" thickBot="1">
      <c r="B154" s="195" t="str">
        <f t="shared" si="23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tabColor indexed="8"/>
  </sheetPr>
  <dimension ref="A1:Q162"/>
  <sheetViews>
    <sheetView tabSelected="1" view="pageBreakPreview" zoomScale="84" zoomScaleNormal="100" zoomScaleSheetLayoutView="84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11 of 74</v>
      </c>
      <c r="Q1" s="453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741629</v>
      </c>
      <c r="L17" s="513">
        <f t="shared" ref="L17:L48" si="4">IF(K17&lt;&gt;0,+G17-K17,0)</f>
        <v>-741629</v>
      </c>
      <c r="M17" s="512">
        <f>K17</f>
        <v>741629</v>
      </c>
      <c r="N17" s="513">
        <f t="shared" ref="N17:N48" si="5">IF(M17&lt;&gt;0,+H17-M17,0)</f>
        <v>-741629</v>
      </c>
      <c r="O17" s="514">
        <f t="shared" ref="O17:O48" si="6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18">
        <v>0</v>
      </c>
      <c r="L18" s="514">
        <f t="shared" si="4"/>
        <v>0</v>
      </c>
      <c r="M18" s="518">
        <v>0</v>
      </c>
      <c r="N18" s="514">
        <f t="shared" si="5"/>
        <v>0</v>
      </c>
      <c r="O18" s="514">
        <f t="shared" si="6"/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18">
        <v>0</v>
      </c>
      <c r="L19" s="514">
        <f t="shared" si="4"/>
        <v>0</v>
      </c>
      <c r="M19" s="518">
        <v>0</v>
      </c>
      <c r="N19" s="514">
        <f t="shared" si="5"/>
        <v>0</v>
      </c>
      <c r="O19" s="514">
        <f t="shared" si="6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2010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>
      <c r="B21" s="195" t="str">
        <f t="shared" si="8"/>
        <v/>
      </c>
      <c r="C21" s="507">
        <f>IF(D12="","-",+C20+1)</f>
        <v>2011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>
      <c r="B22" s="195" t="str">
        <f t="shared" si="8"/>
        <v/>
      </c>
      <c r="C22" s="507">
        <f>IF(D11="","-",+C21+1)</f>
        <v>2012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8"/>
        <v/>
      </c>
      <c r="C23" s="507">
        <f>IF(D11="","-",+C22+1)</f>
        <v>2013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8"/>
        <v/>
      </c>
      <c r="C24" s="507">
        <f>IF(D11="","-",+C23+1)</f>
        <v>2014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8"/>
        <v/>
      </c>
      <c r="C25" s="507">
        <f>IF(D11="","-",+C24+1)</f>
        <v>2015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8"/>
        <v/>
      </c>
      <c r="C26" s="507">
        <f>IF(D11="","-",+C25+1)</f>
        <v>2016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8"/>
        <v/>
      </c>
      <c r="C27" s="507">
        <f>IF(D11="","-",+C26+1)</f>
        <v>2017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8"/>
        <v/>
      </c>
      <c r="C28" s="507">
        <f>IF(D11="","-",+C27+1)</f>
        <v>2018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8"/>
        <v/>
      </c>
      <c r="C29" s="507">
        <f>IF(D11="","-",+C28+1)</f>
        <v>2019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8"/>
        <v/>
      </c>
      <c r="C30" s="507">
        <f>IF(D11="","-",+C29+1)</f>
        <v>2020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8"/>
        <v/>
      </c>
      <c r="C31" s="507">
        <f>IF(D11="","-",+C30+1)</f>
        <v>2021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8"/>
        <v/>
      </c>
      <c r="C32" s="507">
        <f>IF(D11="","-",+C31+1)</f>
        <v>2022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8"/>
        <v/>
      </c>
      <c r="C33" s="507">
        <f>IF(D11="","-",+C32+1)</f>
        <v>2023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8"/>
        <v/>
      </c>
      <c r="C34" s="507">
        <f>IF(D11="","-",+C33+1)</f>
        <v>2024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8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8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8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8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8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8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8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8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8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8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8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8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8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8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>
      <c r="B49" s="195" t="str">
        <f t="shared" si="8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>
      <c r="B50" s="195" t="str">
        <f t="shared" si="8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>
      <c r="B51" s="195" t="str">
        <f t="shared" si="8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>
      <c r="B52" s="195" t="str">
        <f t="shared" si="8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>
      <c r="B53" s="195" t="str">
        <f t="shared" si="8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>
      <c r="B54" s="195" t="str">
        <f t="shared" si="8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>
      <c r="B55" s="195" t="str">
        <f t="shared" si="8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>
      <c r="B56" s="195" t="str">
        <f t="shared" si="8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>
      <c r="B57" s="195" t="str">
        <f t="shared" si="8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>
      <c r="B58" s="195" t="str">
        <f t="shared" si="8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>
      <c r="B60" s="195" t="str">
        <f t="shared" si="8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>
      <c r="B61" s="195" t="str">
        <f t="shared" si="8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>
      <c r="B62" s="195" t="str">
        <f t="shared" si="8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>
      <c r="B63" s="195" t="str">
        <f t="shared" si="8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>
      <c r="B64" s="195" t="str">
        <f t="shared" si="8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>
      <c r="B65" s="195" t="str">
        <f t="shared" si="8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>
      <c r="B66" s="195" t="str">
        <f t="shared" si="8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>
      <c r="B67" s="195" t="str">
        <f t="shared" si="8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>
      <c r="B68" s="195" t="str">
        <f t="shared" si="8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>
      <c r="B69" s="195" t="str">
        <f t="shared" si="8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>
      <c r="B70" s="195" t="str">
        <f t="shared" si="8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>
      <c r="B71" s="195" t="str">
        <f t="shared" si="8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f>K17</f>
        <v>741629</v>
      </c>
      <c r="M99" s="513">
        <f t="shared" ref="M99:M130" si="20">IF(L99&lt;&gt;0,+H99-L99,0)</f>
        <v>-741629</v>
      </c>
      <c r="N99" s="512">
        <f>M17</f>
        <v>741629</v>
      </c>
      <c r="O99" s="513">
        <f t="shared" ref="O99:O130" si="21">IF(N99&lt;&gt;0,+I99-N99,0)</f>
        <v>-741629</v>
      </c>
      <c r="P99" s="513">
        <f t="shared" ref="P99:P130" si="22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2008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>
      <c r="B101" s="195" t="str">
        <f t="shared" ref="B101:B154" si="25">IF(D101=F100,"","IU")</f>
        <v/>
      </c>
      <c r="C101" s="507">
        <f>IF(D93="","-",+C100+1)</f>
        <v>2009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18">
        <v>0</v>
      </c>
      <c r="M101" s="514">
        <f t="shared" si="20"/>
        <v>0</v>
      </c>
      <c r="N101" s="518">
        <v>0</v>
      </c>
      <c r="O101" s="514">
        <f t="shared" si="21"/>
        <v>0</v>
      </c>
      <c r="P101" s="514">
        <f t="shared" si="22"/>
        <v>0</v>
      </c>
      <c r="Q101" s="269"/>
    </row>
    <row r="102" spans="1:17">
      <c r="B102" s="195" t="str">
        <f t="shared" si="25"/>
        <v/>
      </c>
      <c r="C102" s="507">
        <f>IF(D93="","-",+C101+1)</f>
        <v>2010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>
      <c r="B103" s="195" t="str">
        <f t="shared" si="25"/>
        <v/>
      </c>
      <c r="C103" s="507">
        <f>IF(D93="","-",+C102+1)</f>
        <v>2011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>
      <c r="B104" s="195" t="str">
        <f t="shared" si="25"/>
        <v/>
      </c>
      <c r="C104" s="507">
        <f>IF(D93="","-",+C103+1)</f>
        <v>2012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>
      <c r="B105" s="195" t="str">
        <f t="shared" si="25"/>
        <v/>
      </c>
      <c r="C105" s="507">
        <f>IF(D93="","-",+C104+1)</f>
        <v>2013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>
      <c r="B106" s="195" t="str">
        <f t="shared" si="25"/>
        <v/>
      </c>
      <c r="C106" s="507">
        <f>IF(D93="","-",+C105+1)</f>
        <v>2014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>
      <c r="B107" s="195" t="str">
        <f t="shared" si="25"/>
        <v/>
      </c>
      <c r="C107" s="507">
        <f>IF(D93="","-",+C106+1)</f>
        <v>2015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>
      <c r="B108" s="195" t="str">
        <f t="shared" si="25"/>
        <v/>
      </c>
      <c r="C108" s="507">
        <f>IF(D93="","-",+C107+1)</f>
        <v>2016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>
      <c r="B109" s="195" t="str">
        <f t="shared" si="25"/>
        <v/>
      </c>
      <c r="C109" s="507">
        <f>IF(D93="","-",+C108+1)</f>
        <v>2017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>
      <c r="B110" s="195" t="str">
        <f t="shared" si="25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.5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7.5703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18432.632415110242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18432.632415110242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666" t="s">
        <v>480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4410.6428571428569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 t="shared" ref="K26:K31" si="10">G26</f>
        <v>23816.047182018898</v>
      </c>
      <c r="L26" s="519">
        <f t="shared" si="7"/>
        <v>0</v>
      </c>
      <c r="M26" s="518">
        <f t="shared" ref="M26:M31" si="11"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 t="shared" si="10"/>
        <v>22523.559241307841</v>
      </c>
      <c r="L27" s="519">
        <f t="shared" si="7"/>
        <v>0</v>
      </c>
      <c r="M27" s="518">
        <f t="shared" si="11"/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 t="shared" si="10"/>
        <v>22643.539387213004</v>
      </c>
      <c r="L28" s="519">
        <f t="shared" si="7"/>
        <v>0</v>
      </c>
      <c r="M28" s="518">
        <f t="shared" si="11"/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4518.2195121951218</v>
      </c>
      <c r="F29" s="608">
        <v>135836.05741025842</v>
      </c>
      <c r="G29" s="609">
        <v>22069.300349550489</v>
      </c>
      <c r="H29" s="610">
        <v>22069.300349550489</v>
      </c>
      <c r="I29" s="511">
        <f t="shared" si="0"/>
        <v>0</v>
      </c>
      <c r="J29" s="511"/>
      <c r="K29" s="518">
        <f t="shared" si="10"/>
        <v>22069.300349550489</v>
      </c>
      <c r="L29" s="519">
        <f t="shared" ref="L29" si="12">IF(K29&lt;&gt;0,+G29-K29,0)</f>
        <v>0</v>
      </c>
      <c r="M29" s="518">
        <f t="shared" si="11"/>
        <v>22069.300349550489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/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18187.877266204941</v>
      </c>
      <c r="H30" s="610">
        <v>18187.877266204941</v>
      </c>
      <c r="I30" s="511">
        <f t="shared" si="0"/>
        <v>0</v>
      </c>
      <c r="J30" s="511"/>
      <c r="K30" s="518">
        <f t="shared" si="10"/>
        <v>18187.877266204941</v>
      </c>
      <c r="L30" s="519">
        <f t="shared" ref="L30" si="13">IF(K30&lt;&gt;0,+G30-K30,0)</f>
        <v>0</v>
      </c>
      <c r="M30" s="518">
        <f t="shared" si="11"/>
        <v>18187.877266204941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2021</v>
      </c>
      <c r="D31" s="608">
        <v>131527.98764281662</v>
      </c>
      <c r="E31" s="609">
        <v>4410.6428571428569</v>
      </c>
      <c r="F31" s="608">
        <v>127117.34478567376</v>
      </c>
      <c r="G31" s="609">
        <v>18119.433252882794</v>
      </c>
      <c r="H31" s="610">
        <v>18119.433252882794</v>
      </c>
      <c r="I31" s="511">
        <f t="shared" si="0"/>
        <v>0</v>
      </c>
      <c r="J31" s="511"/>
      <c r="K31" s="518">
        <f t="shared" si="10"/>
        <v>18119.433252882794</v>
      </c>
      <c r="L31" s="519">
        <f t="shared" ref="L31" si="14">IF(K31&lt;&gt;0,+G31-K31,0)</f>
        <v>0</v>
      </c>
      <c r="M31" s="518">
        <f t="shared" si="11"/>
        <v>18119.433252882794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>IU</v>
      </c>
      <c r="C32" s="507">
        <f>IF(D11="","-",+C31+1)</f>
        <v>2022</v>
      </c>
      <c r="D32" s="523">
        <f>IF(F31+SUM(E$17:E31)=D$10,F31,D$10-SUM(E$17:E31))</f>
        <v>126907.19504092052</v>
      </c>
      <c r="E32" s="522">
        <f>IF(+I14&lt;F31,I14,D32)</f>
        <v>4410.6428571428569</v>
      </c>
      <c r="F32" s="523">
        <f t="shared" ref="F32:F48" si="15">+D32-E32</f>
        <v>122496.55218377766</v>
      </c>
      <c r="G32" s="524">
        <f t="shared" ref="G32:G72" si="16">+I$12*((D32+F32)/2)+E32</f>
        <v>18432.632415110242</v>
      </c>
      <c r="H32" s="491">
        <f t="shared" ref="H32:H72" si="17">+I$13*((D32+F32)/2)+E32</f>
        <v>18432.632415110242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2023</v>
      </c>
      <c r="D33" s="523">
        <f>IF(F32+SUM(E$17:E32)=D$10,F32,D$10-SUM(E$17:E32))</f>
        <v>122496.55218377766</v>
      </c>
      <c r="E33" s="522">
        <f>IF(+I14&lt;F32,I14,D33)</f>
        <v>4410.6428571428569</v>
      </c>
      <c r="F33" s="523">
        <f t="shared" si="15"/>
        <v>118085.90932663481</v>
      </c>
      <c r="G33" s="524">
        <f t="shared" si="16"/>
        <v>17936.681662365045</v>
      </c>
      <c r="H33" s="491">
        <f t="shared" si="17"/>
        <v>17936.681662365045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2024</v>
      </c>
      <c r="D34" s="523">
        <f>IF(F33+SUM(E$17:E33)=D$10,F33,D$10-SUM(E$17:E33))</f>
        <v>118085.90932663481</v>
      </c>
      <c r="E34" s="522">
        <f>IF(+I14&lt;F33,I14,D34)</f>
        <v>4410.6428571428569</v>
      </c>
      <c r="F34" s="523">
        <f t="shared" si="15"/>
        <v>113675.26646949195</v>
      </c>
      <c r="G34" s="524">
        <f t="shared" si="16"/>
        <v>17440.730909619851</v>
      </c>
      <c r="H34" s="491">
        <f t="shared" si="17"/>
        <v>17440.730909619851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113675.26646949195</v>
      </c>
      <c r="E35" s="522">
        <f>IF(+I14&lt;F34,I14,D35)</f>
        <v>4410.6428571428569</v>
      </c>
      <c r="F35" s="523">
        <f t="shared" si="15"/>
        <v>109264.6236123491</v>
      </c>
      <c r="G35" s="524">
        <f t="shared" si="16"/>
        <v>16944.780156874658</v>
      </c>
      <c r="H35" s="491">
        <f t="shared" si="17"/>
        <v>16944.780156874658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109264.6236123491</v>
      </c>
      <c r="E36" s="522">
        <f>IF(+I14&lt;F35,I14,D36)</f>
        <v>4410.6428571428569</v>
      </c>
      <c r="F36" s="523">
        <f t="shared" si="15"/>
        <v>104853.98075520624</v>
      </c>
      <c r="G36" s="524">
        <f t="shared" si="16"/>
        <v>16448.829404129465</v>
      </c>
      <c r="H36" s="491">
        <f t="shared" si="17"/>
        <v>16448.829404129465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104853.98075520624</v>
      </c>
      <c r="E37" s="522">
        <f>IF(+I14&lt;F36,I14,D37)</f>
        <v>4410.6428571428569</v>
      </c>
      <c r="F37" s="523">
        <f t="shared" si="15"/>
        <v>100443.33789806339</v>
      </c>
      <c r="G37" s="524">
        <f t="shared" si="16"/>
        <v>15952.878651384272</v>
      </c>
      <c r="H37" s="491">
        <f t="shared" si="17"/>
        <v>15952.878651384272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100443.33789806339</v>
      </c>
      <c r="E38" s="522">
        <f>IF(+I14&lt;F37,I14,D38)</f>
        <v>4410.6428571428569</v>
      </c>
      <c r="F38" s="523">
        <f t="shared" si="15"/>
        <v>96032.695040920531</v>
      </c>
      <c r="G38" s="524">
        <f t="shared" si="16"/>
        <v>15456.927898639078</v>
      </c>
      <c r="H38" s="491">
        <f t="shared" si="17"/>
        <v>15456.927898639078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96032.695040920531</v>
      </c>
      <c r="E39" s="522">
        <f>IF(+I14&lt;F38,I14,D39)</f>
        <v>4410.6428571428569</v>
      </c>
      <c r="F39" s="523">
        <f t="shared" si="15"/>
        <v>91622.052183777676</v>
      </c>
      <c r="G39" s="524">
        <f t="shared" si="16"/>
        <v>14960.977145893883</v>
      </c>
      <c r="H39" s="491">
        <f t="shared" si="17"/>
        <v>14960.977145893883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91622.052183777676</v>
      </c>
      <c r="E40" s="522">
        <f>IF(+I14&lt;F39,I14,D40)</f>
        <v>4410.6428571428569</v>
      </c>
      <c r="F40" s="523">
        <f t="shared" si="15"/>
        <v>87211.409326634821</v>
      </c>
      <c r="G40" s="524">
        <f t="shared" si="16"/>
        <v>14465.026393148692</v>
      </c>
      <c r="H40" s="491">
        <f t="shared" si="17"/>
        <v>14465.026393148692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87211.409326634821</v>
      </c>
      <c r="E41" s="522">
        <f>IF(+I14&lt;F40,I14,D41)</f>
        <v>4410.6428571428569</v>
      </c>
      <c r="F41" s="523">
        <f t="shared" si="15"/>
        <v>82800.766469491966</v>
      </c>
      <c r="G41" s="524">
        <f t="shared" si="16"/>
        <v>13969.075640403496</v>
      </c>
      <c r="H41" s="491">
        <f t="shared" si="17"/>
        <v>13969.075640403496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82800.766469491966</v>
      </c>
      <c r="E42" s="522">
        <f>IF(+I14&lt;F41,I14,D42)</f>
        <v>4410.6428571428569</v>
      </c>
      <c r="F42" s="523">
        <f t="shared" si="15"/>
        <v>78390.123612349111</v>
      </c>
      <c r="G42" s="524">
        <f t="shared" si="16"/>
        <v>13473.124887658303</v>
      </c>
      <c r="H42" s="491">
        <f t="shared" si="17"/>
        <v>13473.124887658303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78390.123612349111</v>
      </c>
      <c r="E43" s="522">
        <f>IF(+I14&lt;F42,I14,D43)</f>
        <v>4410.6428571428569</v>
      </c>
      <c r="F43" s="523">
        <f t="shared" si="15"/>
        <v>73979.480755206256</v>
      </c>
      <c r="G43" s="524">
        <f t="shared" si="16"/>
        <v>12977.174134913108</v>
      </c>
      <c r="H43" s="491">
        <f t="shared" si="17"/>
        <v>12977.174134913108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73979.480755206256</v>
      </c>
      <c r="E44" s="522">
        <f>IF(+I14&lt;F43,I14,D44)</f>
        <v>4410.6428571428569</v>
      </c>
      <c r="F44" s="523">
        <f t="shared" si="15"/>
        <v>69568.837898063401</v>
      </c>
      <c r="G44" s="524">
        <f t="shared" si="16"/>
        <v>12481.223382167916</v>
      </c>
      <c r="H44" s="491">
        <f t="shared" si="17"/>
        <v>12481.223382167916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69568.837898063401</v>
      </c>
      <c r="E45" s="522">
        <f>IF(+I14&lt;F44,I14,D45)</f>
        <v>4410.6428571428569</v>
      </c>
      <c r="F45" s="523">
        <f t="shared" si="15"/>
        <v>65158.195040920546</v>
      </c>
      <c r="G45" s="524">
        <f t="shared" si="16"/>
        <v>11985.272629422721</v>
      </c>
      <c r="H45" s="491">
        <f t="shared" si="17"/>
        <v>11985.272629422721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65158.195040920546</v>
      </c>
      <c r="E46" s="522">
        <f>IF(+I14&lt;F45,I14,D46)</f>
        <v>4410.6428571428569</v>
      </c>
      <c r="F46" s="523">
        <f t="shared" si="15"/>
        <v>60747.552183777691</v>
      </c>
      <c r="G46" s="524">
        <f t="shared" si="16"/>
        <v>11489.321876677528</v>
      </c>
      <c r="H46" s="491">
        <f t="shared" si="17"/>
        <v>11489.321876677528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60747.552183777691</v>
      </c>
      <c r="E47" s="522">
        <f>IF(+I14&lt;F46,I14,D47)</f>
        <v>4410.6428571428569</v>
      </c>
      <c r="F47" s="523">
        <f t="shared" si="15"/>
        <v>56336.909326634835</v>
      </c>
      <c r="G47" s="524">
        <f t="shared" si="16"/>
        <v>10993.371123932335</v>
      </c>
      <c r="H47" s="491">
        <f t="shared" si="17"/>
        <v>10993.371123932335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56336.909326634835</v>
      </c>
      <c r="E48" s="522">
        <f>IF(+I14&lt;F47,I14,D48)</f>
        <v>4410.6428571428569</v>
      </c>
      <c r="F48" s="523">
        <f t="shared" si="15"/>
        <v>51926.26646949198</v>
      </c>
      <c r="G48" s="524">
        <f t="shared" si="16"/>
        <v>10497.420371187141</v>
      </c>
      <c r="H48" s="491">
        <f t="shared" si="17"/>
        <v>10497.420371187141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51926.26646949198</v>
      </c>
      <c r="E49" s="522">
        <f>IF(+I14&lt;F48,I14,D49)</f>
        <v>4410.6428571428569</v>
      </c>
      <c r="F49" s="523">
        <f t="shared" ref="F49:F72" si="18">+D49-E49</f>
        <v>47515.623612349125</v>
      </c>
      <c r="G49" s="524">
        <f t="shared" si="16"/>
        <v>10001.469618441948</v>
      </c>
      <c r="H49" s="491">
        <f t="shared" si="17"/>
        <v>10001.469618441948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47515.623612349125</v>
      </c>
      <c r="E50" s="522">
        <f>IF(+I14&lt;F49,I14,D50)</f>
        <v>4410.6428571428569</v>
      </c>
      <c r="F50" s="523">
        <f t="shared" si="18"/>
        <v>43104.98075520627</v>
      </c>
      <c r="G50" s="524">
        <f t="shared" si="16"/>
        <v>9505.518865696753</v>
      </c>
      <c r="H50" s="491">
        <f t="shared" si="17"/>
        <v>9505.518865696753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43104.98075520627</v>
      </c>
      <c r="E51" s="522">
        <f>IF(+I14&lt;F50,I14,D51)</f>
        <v>4410.6428571428569</v>
      </c>
      <c r="F51" s="523">
        <f t="shared" si="18"/>
        <v>38694.337898063415</v>
      </c>
      <c r="G51" s="524">
        <f t="shared" si="16"/>
        <v>9009.5681129515597</v>
      </c>
      <c r="H51" s="491">
        <f t="shared" si="17"/>
        <v>9009.5681129515597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38694.337898063415</v>
      </c>
      <c r="E52" s="522">
        <f>IF(+I14&lt;F51,I14,D52)</f>
        <v>4410.6428571428569</v>
      </c>
      <c r="F52" s="523">
        <f t="shared" si="18"/>
        <v>34283.69504092056</v>
      </c>
      <c r="G52" s="524">
        <f t="shared" si="16"/>
        <v>8513.6173602063664</v>
      </c>
      <c r="H52" s="491">
        <f t="shared" si="17"/>
        <v>8513.6173602063664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34283.69504092056</v>
      </c>
      <c r="E53" s="522">
        <f>IF(+I14&lt;F52,I14,D53)</f>
        <v>4410.6428571428569</v>
      </c>
      <c r="F53" s="523">
        <f t="shared" si="18"/>
        <v>29873.052183777705</v>
      </c>
      <c r="G53" s="524">
        <f t="shared" si="16"/>
        <v>8017.6666074611721</v>
      </c>
      <c r="H53" s="491">
        <f t="shared" si="17"/>
        <v>8017.6666074611721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29873.052183777705</v>
      </c>
      <c r="E54" s="522">
        <f>IF(+I14&lt;F53,I14,D54)</f>
        <v>4410.6428571428569</v>
      </c>
      <c r="F54" s="523">
        <f t="shared" si="18"/>
        <v>25462.40932663485</v>
      </c>
      <c r="G54" s="524">
        <f t="shared" si="16"/>
        <v>7521.7158547159779</v>
      </c>
      <c r="H54" s="491">
        <f t="shared" si="17"/>
        <v>7521.7158547159779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25462.40932663485</v>
      </c>
      <c r="E55" s="522">
        <f>IF(+I14&lt;F54,I14,D55)</f>
        <v>4410.6428571428569</v>
      </c>
      <c r="F55" s="523">
        <f t="shared" si="18"/>
        <v>21051.766469491995</v>
      </c>
      <c r="G55" s="524">
        <f t="shared" si="16"/>
        <v>7025.7651019707846</v>
      </c>
      <c r="H55" s="491">
        <f t="shared" si="17"/>
        <v>7025.7651019707846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21051.766469491995</v>
      </c>
      <c r="E56" s="522">
        <f>IF(+I14&lt;F55,I14,D56)</f>
        <v>4410.6428571428569</v>
      </c>
      <c r="F56" s="523">
        <f t="shared" si="18"/>
        <v>16641.12361234914</v>
      </c>
      <c r="G56" s="524">
        <f t="shared" si="16"/>
        <v>6529.8143492255913</v>
      </c>
      <c r="H56" s="491">
        <f t="shared" si="17"/>
        <v>6529.8143492255913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16641.12361234914</v>
      </c>
      <c r="E57" s="522">
        <f>IF(+I14&lt;F56,I14,D57)</f>
        <v>4410.6428571428569</v>
      </c>
      <c r="F57" s="523">
        <f t="shared" si="18"/>
        <v>12230.480755206283</v>
      </c>
      <c r="G57" s="524">
        <f t="shared" si="16"/>
        <v>6033.863596480398</v>
      </c>
      <c r="H57" s="491">
        <f t="shared" si="17"/>
        <v>6033.863596480398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12230.480755206283</v>
      </c>
      <c r="E58" s="522">
        <f>IF(+I14&lt;F57,I14,D58)</f>
        <v>4410.6428571428569</v>
      </c>
      <c r="F58" s="523">
        <f t="shared" si="18"/>
        <v>7819.8378980634261</v>
      </c>
      <c r="G58" s="524">
        <f t="shared" si="16"/>
        <v>5537.9128437352028</v>
      </c>
      <c r="H58" s="491">
        <f t="shared" si="17"/>
        <v>5537.9128437352028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7819.8378980634261</v>
      </c>
      <c r="E59" s="522">
        <f>IF(+I14&lt;F58,I14,D59)</f>
        <v>4410.6428571428569</v>
      </c>
      <c r="F59" s="523">
        <f t="shared" si="18"/>
        <v>3409.1950409205692</v>
      </c>
      <c r="G59" s="524">
        <f t="shared" si="16"/>
        <v>5041.9620909900095</v>
      </c>
      <c r="H59" s="491">
        <f t="shared" si="17"/>
        <v>5041.9620909900095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3409.1950409205692</v>
      </c>
      <c r="E60" s="522">
        <f>IF(+I14&lt;F59,I14,D60)</f>
        <v>3409.1950409205692</v>
      </c>
      <c r="F60" s="523">
        <f t="shared" si="18"/>
        <v>0</v>
      </c>
      <c r="G60" s="524">
        <f t="shared" si="16"/>
        <v>3600.8669696578472</v>
      </c>
      <c r="H60" s="491">
        <f t="shared" si="17"/>
        <v>3600.8669696578472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185247.00000000017</v>
      </c>
      <c r="F73" s="375"/>
      <c r="G73" s="375">
        <f>SUM(G17:G72)</f>
        <v>638457.53728929558</v>
      </c>
      <c r="H73" s="375">
        <f>SUM(H17:H72)</f>
        <v>638457.53728929558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18187.877266204941</v>
      </c>
      <c r="N87" s="546">
        <f>IF(J92&lt;D11,0,VLOOKUP(J92,C17:O72,11))</f>
        <v>18187.877266204941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18561.745960492495</v>
      </c>
      <c r="N88" s="550">
        <f>IF(J92&lt;D11,0,VLOOKUP(J92,C99:P154,7))</f>
        <v>18561.745960492495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373.86869428755381</v>
      </c>
      <c r="N89" s="555">
        <f>+N88-N87</f>
        <v>373.86869428755381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185247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4410.6428571428569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508">
        <f>IF(D93=C99,0,D92)</f>
        <v>0</v>
      </c>
      <c r="E99" s="516">
        <v>868</v>
      </c>
      <c r="F99" s="515">
        <f>77090-E99</f>
        <v>76222</v>
      </c>
      <c r="G99" s="574">
        <v>38111</v>
      </c>
      <c r="H99" s="575">
        <v>0</v>
      </c>
      <c r="I99" s="576">
        <v>0</v>
      </c>
      <c r="J99" s="514">
        <f t="shared" ref="J99:J130" si="23">+I99-H99</f>
        <v>0</v>
      </c>
      <c r="K99" s="514"/>
      <c r="L99" s="512">
        <v>0</v>
      </c>
      <c r="M99" s="597">
        <f t="shared" ref="M99:M130" si="24">IF(L99&lt;&gt;0,+H99-L99,0)</f>
        <v>0</v>
      </c>
      <c r="N99" s="512">
        <v>0</v>
      </c>
      <c r="O99" s="597">
        <f t="shared" ref="O99:O130" si="25">IF(N99&lt;&gt;0,+I99-N99,0)</f>
        <v>0</v>
      </c>
      <c r="P99" s="597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23"/>
        <v>0</v>
      </c>
      <c r="K100" s="514"/>
      <c r="L100" s="518">
        <v>22636</v>
      </c>
      <c r="M100" s="514">
        <f t="shared" si="24"/>
        <v>0</v>
      </c>
      <c r="N100" s="518">
        <v>22636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23"/>
        <v>0</v>
      </c>
      <c r="K101" s="514"/>
      <c r="L101" s="518">
        <f t="shared" ref="L101:L106" si="27">H101</f>
        <v>20371</v>
      </c>
      <c r="M101" s="519">
        <f t="shared" si="24"/>
        <v>0</v>
      </c>
      <c r="N101" s="518">
        <f t="shared" ref="N101:N106" si="28">I101</f>
        <v>20371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ref="B102:B154" si="29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23"/>
        <v>0</v>
      </c>
      <c r="K102" s="514"/>
      <c r="L102" s="518">
        <f t="shared" si="27"/>
        <v>33491.304062009942</v>
      </c>
      <c r="M102" s="519">
        <f t="shared" si="24"/>
        <v>0</v>
      </c>
      <c r="N102" s="518">
        <f t="shared" si="28"/>
        <v>33491.304062009942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23"/>
        <v>0</v>
      </c>
      <c r="K103" s="514"/>
      <c r="L103" s="518">
        <f t="shared" si="27"/>
        <v>30131.389443457461</v>
      </c>
      <c r="M103" s="519">
        <f t="shared" si="24"/>
        <v>0</v>
      </c>
      <c r="N103" s="518">
        <f t="shared" si="28"/>
        <v>30131.389443457461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23"/>
        <v>0</v>
      </c>
      <c r="K104" s="514"/>
      <c r="L104" s="518">
        <f t="shared" si="27"/>
        <v>28930.581157886962</v>
      </c>
      <c r="M104" s="519">
        <f t="shared" si="24"/>
        <v>0</v>
      </c>
      <c r="N104" s="518">
        <f t="shared" si="28"/>
        <v>28930.581157886962</v>
      </c>
      <c r="O104" s="514">
        <f t="shared" si="25"/>
        <v>0</v>
      </c>
      <c r="P104" s="514">
        <f t="shared" si="26"/>
        <v>0</v>
      </c>
      <c r="Q104" s="269"/>
    </row>
    <row r="105" spans="1:17">
      <c r="B105" s="195" t="str">
        <f t="shared" si="29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27"/>
        <v>26357.280382807578</v>
      </c>
      <c r="M105" s="519">
        <f t="shared" ref="M105:M110" si="30">IF(L105&lt;&gt;0,+H105-L105,0)</f>
        <v>0</v>
      </c>
      <c r="N105" s="518">
        <f t="shared" si="28"/>
        <v>26357.280382807578</v>
      </c>
      <c r="O105" s="514">
        <f t="shared" ref="O105:O110" si="31">IF(N105&lt;&gt;0,+I105-N105,0)</f>
        <v>0</v>
      </c>
      <c r="P105" s="514">
        <f t="shared" ref="P105:P110" si="32">+O105-M105</f>
        <v>0</v>
      </c>
      <c r="Q105" s="269"/>
    </row>
    <row r="106" spans="1:17">
      <c r="B106" s="195" t="str">
        <f t="shared" si="29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27"/>
        <v>25860.252454473681</v>
      </c>
      <c r="M106" s="519">
        <f t="shared" si="30"/>
        <v>0</v>
      </c>
      <c r="N106" s="518">
        <f t="shared" si="28"/>
        <v>25860.252454473681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23"/>
        <v>0</v>
      </c>
      <c r="K107" s="514"/>
      <c r="L107" s="518">
        <f t="shared" ref="L107:L112" si="33">H107</f>
        <v>24623.446840873446</v>
      </c>
      <c r="M107" s="519">
        <f t="shared" si="30"/>
        <v>0</v>
      </c>
      <c r="N107" s="518">
        <f t="shared" ref="N107:N112" si="34">I107</f>
        <v>24623.446840873446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23"/>
        <v>0</v>
      </c>
      <c r="K108" s="514"/>
      <c r="L108" s="518">
        <f t="shared" si="33"/>
        <v>23228.255672846972</v>
      </c>
      <c r="M108" s="519">
        <f t="shared" si="30"/>
        <v>0</v>
      </c>
      <c r="N108" s="518">
        <f t="shared" si="34"/>
        <v>23228.255672846972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23"/>
        <v>0</v>
      </c>
      <c r="K109" s="514"/>
      <c r="L109" s="518">
        <f t="shared" si="33"/>
        <v>21984.790198731629</v>
      </c>
      <c r="M109" s="519">
        <f t="shared" si="30"/>
        <v>0</v>
      </c>
      <c r="N109" s="518">
        <f t="shared" si="34"/>
        <v>21984.790198731629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23"/>
        <v>0</v>
      </c>
      <c r="K110" s="514"/>
      <c r="L110" s="518">
        <f t="shared" si="33"/>
        <v>19223.431889109233</v>
      </c>
      <c r="M110" s="519">
        <f t="shared" si="30"/>
        <v>0</v>
      </c>
      <c r="N110" s="518">
        <f t="shared" si="34"/>
        <v>19223.431889109233</v>
      </c>
      <c r="O110" s="514">
        <f t="shared" si="31"/>
        <v>0</v>
      </c>
      <c r="P110" s="514">
        <f t="shared" si="32"/>
        <v>0</v>
      </c>
      <c r="Q110" s="269"/>
    </row>
    <row r="111" spans="1:17">
      <c r="B111" s="195" t="str">
        <f t="shared" si="29"/>
        <v/>
      </c>
      <c r="C111" s="507">
        <f>IF(D93="","-",+C110+1)</f>
        <v>2019</v>
      </c>
      <c r="D111" s="508">
        <v>138061.21072036293</v>
      </c>
      <c r="E111" s="516">
        <v>4308.0697674418607</v>
      </c>
      <c r="F111" s="515">
        <v>133753.14095292107</v>
      </c>
      <c r="G111" s="515">
        <v>135907.17583664198</v>
      </c>
      <c r="H111" s="516">
        <v>18855.648147984095</v>
      </c>
      <c r="I111" s="510">
        <v>18855.648147984095</v>
      </c>
      <c r="J111" s="514">
        <f t="shared" si="23"/>
        <v>0</v>
      </c>
      <c r="K111" s="514"/>
      <c r="L111" s="518">
        <f t="shared" si="33"/>
        <v>18855.648147984095</v>
      </c>
      <c r="M111" s="519">
        <f t="shared" ref="M111:M112" si="35">IF(L111&lt;&gt;0,+H111-L111,0)</f>
        <v>0</v>
      </c>
      <c r="N111" s="518">
        <f t="shared" si="34"/>
        <v>18855.648147984095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2020</v>
      </c>
      <c r="D112" s="508">
        <v>133753.14095292107</v>
      </c>
      <c r="E112" s="516">
        <v>4410.6428571428569</v>
      </c>
      <c r="F112" s="515">
        <v>129342.49809577821</v>
      </c>
      <c r="G112" s="515">
        <v>131547.81952434964</v>
      </c>
      <c r="H112" s="516">
        <v>18561.745960492495</v>
      </c>
      <c r="I112" s="510">
        <v>18561.745960492495</v>
      </c>
      <c r="J112" s="514">
        <f t="shared" si="23"/>
        <v>0</v>
      </c>
      <c r="K112" s="514"/>
      <c r="L112" s="518">
        <f t="shared" si="33"/>
        <v>18561.745960492495</v>
      </c>
      <c r="M112" s="519">
        <f t="shared" si="35"/>
        <v>0</v>
      </c>
      <c r="N112" s="518">
        <f t="shared" si="34"/>
        <v>18561.745960492495</v>
      </c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2021</v>
      </c>
      <c r="D113" s="374">
        <f>IF(F112+SUM(E$99:E112)=D$92,F112,D$92-SUM(E$99:E112))</f>
        <v>129342.49809577821</v>
      </c>
      <c r="E113" s="522">
        <f>IF(+J96&lt;F112,J96,D113)</f>
        <v>4410.6428571428569</v>
      </c>
      <c r="F113" s="523">
        <f t="shared" ref="F113:F130" si="36">+D113-E113</f>
        <v>124931.85523863535</v>
      </c>
      <c r="G113" s="523">
        <f t="shared" ref="G113:G130" si="37">+(F113+D113)/2</f>
        <v>127137.17666720678</v>
      </c>
      <c r="H113" s="526">
        <f t="shared" ref="H113:H154" si="38">+J$94*G113+E113</f>
        <v>18706.467867750296</v>
      </c>
      <c r="I113" s="577">
        <f t="shared" ref="I113:I154" si="39">+J$95*G113+E113</f>
        <v>18706.467867750296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2022</v>
      </c>
      <c r="D114" s="374">
        <f>IF(F113+SUM(E$99:E113)=D$92,F113,D$92-SUM(E$99:E113))</f>
        <v>124931.85523863535</v>
      </c>
      <c r="E114" s="522">
        <f>IF(+J96&lt;F113,J96,D114)</f>
        <v>4410.6428571428569</v>
      </c>
      <c r="F114" s="523">
        <f t="shared" si="36"/>
        <v>120521.2123814925</v>
      </c>
      <c r="G114" s="523">
        <f t="shared" si="37"/>
        <v>122726.53381006393</v>
      </c>
      <c r="H114" s="526">
        <f t="shared" si="38"/>
        <v>18210.517115005103</v>
      </c>
      <c r="I114" s="577">
        <f t="shared" si="39"/>
        <v>18210.517115005103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2023</v>
      </c>
      <c r="D115" s="374">
        <f>IF(F114+SUM(E$99:E114)=D$92,F114,D$92-SUM(E$99:E114))</f>
        <v>120521.2123814925</v>
      </c>
      <c r="E115" s="522">
        <f>IF(+J96&lt;F114,J96,D115)</f>
        <v>4410.6428571428569</v>
      </c>
      <c r="F115" s="523">
        <f t="shared" si="36"/>
        <v>116110.56952434964</v>
      </c>
      <c r="G115" s="523">
        <f t="shared" si="37"/>
        <v>118315.89095292107</v>
      </c>
      <c r="H115" s="526">
        <f t="shared" si="38"/>
        <v>17714.56636225991</v>
      </c>
      <c r="I115" s="577">
        <f t="shared" si="39"/>
        <v>17714.56636225991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2024</v>
      </c>
      <c r="D116" s="374">
        <f>IF(F115+SUM(E$99:E115)=D$92,F115,D$92-SUM(E$99:E115))</f>
        <v>116110.56952434964</v>
      </c>
      <c r="E116" s="522">
        <f>IF(+J96&lt;F115,J96,D116)</f>
        <v>4410.6428571428569</v>
      </c>
      <c r="F116" s="523">
        <f t="shared" si="36"/>
        <v>111699.92666720679</v>
      </c>
      <c r="G116" s="523">
        <f t="shared" si="37"/>
        <v>113905.24809577822</v>
      </c>
      <c r="H116" s="526">
        <f t="shared" si="38"/>
        <v>17218.615609514716</v>
      </c>
      <c r="I116" s="577">
        <f t="shared" si="39"/>
        <v>17218.615609514716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2025</v>
      </c>
      <c r="D117" s="374">
        <f>IF(F116+SUM(E$99:E116)=D$92,F116,D$92-SUM(E$99:E116))</f>
        <v>111699.92666720679</v>
      </c>
      <c r="E117" s="522">
        <f>IF(+J96&lt;F116,J96,D117)</f>
        <v>4410.6428571428569</v>
      </c>
      <c r="F117" s="523">
        <f t="shared" si="36"/>
        <v>107289.28381006393</v>
      </c>
      <c r="G117" s="523">
        <f t="shared" si="37"/>
        <v>109494.60523863535</v>
      </c>
      <c r="H117" s="526">
        <f t="shared" si="38"/>
        <v>16722.664856769523</v>
      </c>
      <c r="I117" s="577">
        <f t="shared" si="39"/>
        <v>16722.664856769523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2026</v>
      </c>
      <c r="D118" s="374">
        <f>IF(F117+SUM(E$99:E117)=D$92,F117,D$92-SUM(E$99:E117))</f>
        <v>107289.28381006393</v>
      </c>
      <c r="E118" s="522">
        <f>IF(+J96&lt;F117,J96,D118)</f>
        <v>4410.6428571428569</v>
      </c>
      <c r="F118" s="523">
        <f t="shared" si="36"/>
        <v>102878.64095292108</v>
      </c>
      <c r="G118" s="523">
        <f t="shared" si="37"/>
        <v>105083.96238149251</v>
      </c>
      <c r="H118" s="526">
        <f t="shared" si="38"/>
        <v>16226.714104024328</v>
      </c>
      <c r="I118" s="577">
        <f t="shared" si="39"/>
        <v>16226.714104024328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2027</v>
      </c>
      <c r="D119" s="374">
        <f>IF(F118+SUM(E$99:E118)=D$92,F118,D$92-SUM(E$99:E118))</f>
        <v>102878.64095292108</v>
      </c>
      <c r="E119" s="522">
        <f>IF(+J96&lt;F118,J96,D119)</f>
        <v>4410.6428571428569</v>
      </c>
      <c r="F119" s="523">
        <f t="shared" si="36"/>
        <v>98467.998095778225</v>
      </c>
      <c r="G119" s="523">
        <f t="shared" si="37"/>
        <v>100673.31952434964</v>
      </c>
      <c r="H119" s="526">
        <f t="shared" si="38"/>
        <v>15730.763351279133</v>
      </c>
      <c r="I119" s="577">
        <f t="shared" si="39"/>
        <v>15730.763351279133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2028</v>
      </c>
      <c r="D120" s="374">
        <f>IF(F119+SUM(E$99:E119)=D$92,F119,D$92-SUM(E$99:E119))</f>
        <v>98467.998095778225</v>
      </c>
      <c r="E120" s="522">
        <f>IF(+J96&lt;F119,J96,D120)</f>
        <v>4410.6428571428569</v>
      </c>
      <c r="F120" s="523">
        <f t="shared" si="36"/>
        <v>94057.355238635369</v>
      </c>
      <c r="G120" s="523">
        <f t="shared" si="37"/>
        <v>96262.676667206804</v>
      </c>
      <c r="H120" s="526">
        <f t="shared" si="38"/>
        <v>15234.812598533941</v>
      </c>
      <c r="I120" s="577">
        <f t="shared" si="39"/>
        <v>15234.812598533941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2029</v>
      </c>
      <c r="D121" s="374">
        <f>IF(F120+SUM(E$99:E120)=D$92,F120,D$92-SUM(E$99:E120))</f>
        <v>94057.355238635369</v>
      </c>
      <c r="E121" s="522">
        <f>IF(+J96&lt;F120,J96,D121)</f>
        <v>4410.6428571428569</v>
      </c>
      <c r="F121" s="523">
        <f t="shared" si="36"/>
        <v>89646.712381492514</v>
      </c>
      <c r="G121" s="523">
        <f t="shared" si="37"/>
        <v>91852.033810063935</v>
      </c>
      <c r="H121" s="526">
        <f t="shared" si="38"/>
        <v>14738.861845788746</v>
      </c>
      <c r="I121" s="577">
        <f t="shared" si="39"/>
        <v>14738.861845788746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2030</v>
      </c>
      <c r="D122" s="374">
        <f>IF(F121+SUM(E$99:E121)=D$92,F121,D$92-SUM(E$99:E121))</f>
        <v>89646.712381492514</v>
      </c>
      <c r="E122" s="522">
        <f>IF(+J96&lt;F121,J96,D122)</f>
        <v>4410.6428571428569</v>
      </c>
      <c r="F122" s="523">
        <f t="shared" si="36"/>
        <v>85236.069524349659</v>
      </c>
      <c r="G122" s="523">
        <f t="shared" si="37"/>
        <v>87441.390952921094</v>
      </c>
      <c r="H122" s="526">
        <f t="shared" si="38"/>
        <v>14242.911093043553</v>
      </c>
      <c r="I122" s="577">
        <f t="shared" si="39"/>
        <v>14242.911093043553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2031</v>
      </c>
      <c r="D123" s="374">
        <f>IF(F122+SUM(E$99:E122)=D$92,F122,D$92-SUM(E$99:E122))</f>
        <v>85236.069524349659</v>
      </c>
      <c r="E123" s="522">
        <f>IF(+J96&lt;F122,J96,D123)</f>
        <v>4410.6428571428569</v>
      </c>
      <c r="F123" s="523">
        <f t="shared" si="36"/>
        <v>80825.426667206804</v>
      </c>
      <c r="G123" s="523">
        <f t="shared" si="37"/>
        <v>83030.748095778225</v>
      </c>
      <c r="H123" s="526">
        <f t="shared" si="38"/>
        <v>13746.960340298358</v>
      </c>
      <c r="I123" s="577">
        <f t="shared" si="39"/>
        <v>13746.960340298358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2032</v>
      </c>
      <c r="D124" s="374">
        <f>IF(F123+SUM(E$99:E123)=D$92,F123,D$92-SUM(E$99:E123))</f>
        <v>80825.426667206804</v>
      </c>
      <c r="E124" s="522">
        <f>IF(+J96&lt;F123,J96,D124)</f>
        <v>4410.6428571428569</v>
      </c>
      <c r="F124" s="523">
        <f t="shared" si="36"/>
        <v>76414.783810063949</v>
      </c>
      <c r="G124" s="523">
        <f t="shared" si="37"/>
        <v>78620.105238635384</v>
      </c>
      <c r="H124" s="526">
        <f t="shared" si="38"/>
        <v>13251.009587553166</v>
      </c>
      <c r="I124" s="577">
        <f t="shared" si="39"/>
        <v>13251.009587553166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2033</v>
      </c>
      <c r="D125" s="374">
        <f>IF(F124+SUM(E$99:E124)=D$92,F124,D$92-SUM(E$99:E124))</f>
        <v>76414.783810063949</v>
      </c>
      <c r="E125" s="522">
        <f>IF(+J96&lt;F124,J96,D125)</f>
        <v>4410.6428571428569</v>
      </c>
      <c r="F125" s="523">
        <f t="shared" si="36"/>
        <v>72004.140952921094</v>
      </c>
      <c r="G125" s="523">
        <f t="shared" si="37"/>
        <v>74209.462381492514</v>
      </c>
      <c r="H125" s="526">
        <f t="shared" si="38"/>
        <v>12755.058834807971</v>
      </c>
      <c r="I125" s="577">
        <f t="shared" si="39"/>
        <v>12755.058834807971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2034</v>
      </c>
      <c r="D126" s="374">
        <f>IF(F125+SUM(E$99:E125)=D$92,F125,D$92-SUM(E$99:E125))</f>
        <v>72004.140952921094</v>
      </c>
      <c r="E126" s="522">
        <f>IF(+J96&lt;F125,J96,D126)</f>
        <v>4410.6428571428569</v>
      </c>
      <c r="F126" s="523">
        <f t="shared" si="36"/>
        <v>67593.498095778239</v>
      </c>
      <c r="G126" s="523">
        <f t="shared" si="37"/>
        <v>69798.819524349674</v>
      </c>
      <c r="H126" s="526">
        <f t="shared" si="38"/>
        <v>12259.108082062779</v>
      </c>
      <c r="I126" s="577">
        <f t="shared" si="39"/>
        <v>12259.108082062779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2035</v>
      </c>
      <c r="D127" s="374">
        <f>IF(F126+SUM(E$99:E126)=D$92,F126,D$92-SUM(E$99:E126))</f>
        <v>67593.498095778239</v>
      </c>
      <c r="E127" s="522">
        <f>IF(+J96&lt;F126,J96,D127)</f>
        <v>4410.6428571428569</v>
      </c>
      <c r="F127" s="523">
        <f t="shared" si="36"/>
        <v>63182.855238635384</v>
      </c>
      <c r="G127" s="523">
        <f t="shared" si="37"/>
        <v>65388.176667206812</v>
      </c>
      <c r="H127" s="526">
        <f t="shared" si="38"/>
        <v>11763.157329317584</v>
      </c>
      <c r="I127" s="577">
        <f t="shared" si="39"/>
        <v>11763.157329317584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2036</v>
      </c>
      <c r="D128" s="374">
        <f>IF(F127+SUM(E$99:E127)=D$92,F127,D$92-SUM(E$99:E127))</f>
        <v>63182.855238635384</v>
      </c>
      <c r="E128" s="522">
        <f>IF(+J96&lt;F127,J96,D128)</f>
        <v>4410.6428571428569</v>
      </c>
      <c r="F128" s="523">
        <f t="shared" si="36"/>
        <v>58772.212381492529</v>
      </c>
      <c r="G128" s="523">
        <f t="shared" si="37"/>
        <v>60977.533810063956</v>
      </c>
      <c r="H128" s="526">
        <f t="shared" si="38"/>
        <v>11267.206576572389</v>
      </c>
      <c r="I128" s="577">
        <f t="shared" si="39"/>
        <v>11267.206576572389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2037</v>
      </c>
      <c r="D129" s="374">
        <f>IF(F128+SUM(E$99:E128)=D$92,F128,D$92-SUM(E$99:E128))</f>
        <v>58772.212381492529</v>
      </c>
      <c r="E129" s="522">
        <f>IF(+J96&lt;F128,J96,D129)</f>
        <v>4410.6428571428569</v>
      </c>
      <c r="F129" s="523">
        <f t="shared" si="36"/>
        <v>54361.569524349674</v>
      </c>
      <c r="G129" s="523">
        <f t="shared" si="37"/>
        <v>56566.890952921101</v>
      </c>
      <c r="H129" s="526">
        <f t="shared" si="38"/>
        <v>10771.255823827196</v>
      </c>
      <c r="I129" s="577">
        <f t="shared" si="39"/>
        <v>10771.255823827196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2038</v>
      </c>
      <c r="D130" s="374">
        <f>IF(F129+SUM(E$99:E129)=D$92,F129,D$92-SUM(E$99:E129))</f>
        <v>54361.569524349674</v>
      </c>
      <c r="E130" s="522">
        <f>IF(+J96&lt;F129,J96,D130)</f>
        <v>4410.6428571428569</v>
      </c>
      <c r="F130" s="523">
        <f t="shared" si="36"/>
        <v>49950.926667206819</v>
      </c>
      <c r="G130" s="523">
        <f t="shared" si="37"/>
        <v>52156.248095778246</v>
      </c>
      <c r="H130" s="526">
        <f t="shared" si="38"/>
        <v>10275.305071082003</v>
      </c>
      <c r="I130" s="577">
        <f t="shared" si="39"/>
        <v>10275.305071082003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2039</v>
      </c>
      <c r="D131" s="374">
        <f>IF(F130+SUM(E$99:E130)=D$92,F130,D$92-SUM(E$99:E130))</f>
        <v>49950.926667206819</v>
      </c>
      <c r="E131" s="522">
        <f>IF(+J96&lt;F130,J96,D131)</f>
        <v>4410.6428571428569</v>
      </c>
      <c r="F131" s="523">
        <f t="shared" ref="F131:F154" si="40">+D131-E131</f>
        <v>45540.283810063964</v>
      </c>
      <c r="G131" s="523">
        <f t="shared" ref="G131:G154" si="41">+(F131+D131)/2</f>
        <v>47745.605238635391</v>
      </c>
      <c r="H131" s="526">
        <f t="shared" si="38"/>
        <v>9779.3543183368092</v>
      </c>
      <c r="I131" s="577">
        <f t="shared" si="39"/>
        <v>9779.3543183368092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2040</v>
      </c>
      <c r="D132" s="374">
        <f>IF(F131+SUM(E$99:E131)=D$92,F131,D$92-SUM(E$99:E131))</f>
        <v>45540.283810063964</v>
      </c>
      <c r="E132" s="522">
        <f>IF(+J96&lt;F131,J96,D132)</f>
        <v>4410.6428571428569</v>
      </c>
      <c r="F132" s="523">
        <f t="shared" si="40"/>
        <v>41129.640952921109</v>
      </c>
      <c r="G132" s="523">
        <f t="shared" si="41"/>
        <v>43334.962381492536</v>
      </c>
      <c r="H132" s="526">
        <f t="shared" si="38"/>
        <v>9283.4035655916159</v>
      </c>
      <c r="I132" s="577">
        <f t="shared" si="39"/>
        <v>9283.4035655916159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9"/>
        <v/>
      </c>
      <c r="C133" s="507">
        <f>IF(D93="","-",+C132+1)</f>
        <v>2041</v>
      </c>
      <c r="D133" s="374">
        <f>IF(F132+SUM(E$99:E132)=D$92,F132,D$92-SUM(E$99:E132))</f>
        <v>41129.640952921109</v>
      </c>
      <c r="E133" s="522">
        <f>IF(+J96&lt;F132,J96,D133)</f>
        <v>4410.6428571428569</v>
      </c>
      <c r="F133" s="523">
        <f t="shared" si="40"/>
        <v>36718.998095778254</v>
      </c>
      <c r="G133" s="523">
        <f t="shared" si="41"/>
        <v>38924.319524349681</v>
      </c>
      <c r="H133" s="526">
        <f t="shared" si="38"/>
        <v>8787.4528128464226</v>
      </c>
      <c r="I133" s="577">
        <f t="shared" si="39"/>
        <v>8787.4528128464226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9"/>
        <v/>
      </c>
      <c r="C134" s="507">
        <f>IF(D93="","-",+C133+1)</f>
        <v>2042</v>
      </c>
      <c r="D134" s="374">
        <f>IF(F133+SUM(E$99:E133)=D$92,F133,D$92-SUM(E$99:E133))</f>
        <v>36718.998095778254</v>
      </c>
      <c r="E134" s="522">
        <f>IF(+J96&lt;F133,J96,D134)</f>
        <v>4410.6428571428569</v>
      </c>
      <c r="F134" s="523">
        <f t="shared" si="40"/>
        <v>32308.355238635399</v>
      </c>
      <c r="G134" s="523">
        <f t="shared" si="41"/>
        <v>34513.676667206826</v>
      </c>
      <c r="H134" s="526">
        <f t="shared" si="38"/>
        <v>8291.5020601012275</v>
      </c>
      <c r="I134" s="577">
        <f t="shared" si="39"/>
        <v>8291.5020601012275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9"/>
        <v/>
      </c>
      <c r="C135" s="507">
        <f>IF(D93="","-",+C134+1)</f>
        <v>2043</v>
      </c>
      <c r="D135" s="374">
        <f>IF(F134+SUM(E$99:E134)=D$92,F134,D$92-SUM(E$99:E134))</f>
        <v>32308.355238635399</v>
      </c>
      <c r="E135" s="522">
        <f>IF(+J96&lt;F134,J96,D135)</f>
        <v>4410.6428571428569</v>
      </c>
      <c r="F135" s="523">
        <f t="shared" si="40"/>
        <v>27897.712381492543</v>
      </c>
      <c r="G135" s="523">
        <f t="shared" si="41"/>
        <v>30103.033810063971</v>
      </c>
      <c r="H135" s="526">
        <f t="shared" si="38"/>
        <v>7795.5513073560342</v>
      </c>
      <c r="I135" s="577">
        <f t="shared" si="39"/>
        <v>7795.5513073560342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9"/>
        <v/>
      </c>
      <c r="C136" s="507">
        <f>IF(D93="","-",+C135+1)</f>
        <v>2044</v>
      </c>
      <c r="D136" s="374">
        <f>IF(F135+SUM(E$99:E135)=D$92,F135,D$92-SUM(E$99:E135))</f>
        <v>27897.712381492543</v>
      </c>
      <c r="E136" s="522">
        <f>IF(+J96&lt;F135,J96,D136)</f>
        <v>4410.6428571428569</v>
      </c>
      <c r="F136" s="523">
        <f t="shared" si="40"/>
        <v>23487.069524349688</v>
      </c>
      <c r="G136" s="523">
        <f t="shared" si="41"/>
        <v>25692.390952921116</v>
      </c>
      <c r="H136" s="526">
        <f t="shared" si="38"/>
        <v>7299.6005546108408</v>
      </c>
      <c r="I136" s="577">
        <f t="shared" si="39"/>
        <v>7299.6005546108408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9"/>
        <v/>
      </c>
      <c r="C137" s="507">
        <f>IF(D93="","-",+C136+1)</f>
        <v>2045</v>
      </c>
      <c r="D137" s="374">
        <f>IF(F136+SUM(E$99:E136)=D$92,F136,D$92-SUM(E$99:E136))</f>
        <v>23487.069524349688</v>
      </c>
      <c r="E137" s="522">
        <f>IF(+J96&lt;F136,J96,D137)</f>
        <v>4410.6428571428569</v>
      </c>
      <c r="F137" s="523">
        <f t="shared" si="40"/>
        <v>19076.426667206833</v>
      </c>
      <c r="G137" s="523">
        <f t="shared" si="41"/>
        <v>21281.748095778261</v>
      </c>
      <c r="H137" s="526">
        <f t="shared" si="38"/>
        <v>6803.6498018656475</v>
      </c>
      <c r="I137" s="577">
        <f t="shared" si="39"/>
        <v>6803.6498018656475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9"/>
        <v/>
      </c>
      <c r="C138" s="507">
        <f>IF(D93="","-",+C137+1)</f>
        <v>2046</v>
      </c>
      <c r="D138" s="374">
        <f>IF(F137+SUM(E$99:E137)=D$92,F137,D$92-SUM(E$99:E137))</f>
        <v>19076.426667206833</v>
      </c>
      <c r="E138" s="522">
        <f>IF(+J96&lt;F137,J96,D138)</f>
        <v>4410.6428571428569</v>
      </c>
      <c r="F138" s="523">
        <f t="shared" si="40"/>
        <v>14665.783810063976</v>
      </c>
      <c r="G138" s="523">
        <f t="shared" si="41"/>
        <v>16871.105238635406</v>
      </c>
      <c r="H138" s="526">
        <f t="shared" si="38"/>
        <v>6307.6990491204533</v>
      </c>
      <c r="I138" s="577">
        <f t="shared" si="39"/>
        <v>6307.6990491204533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9"/>
        <v/>
      </c>
      <c r="C139" s="507">
        <f>IF(D93="","-",+C138+1)</f>
        <v>2047</v>
      </c>
      <c r="D139" s="374">
        <f>IF(F138+SUM(E$99:E138)=D$92,F138,D$92-SUM(E$99:E138))</f>
        <v>14665.783810063976</v>
      </c>
      <c r="E139" s="522">
        <f>IF(+J96&lt;F138,J96,D139)</f>
        <v>4410.6428571428569</v>
      </c>
      <c r="F139" s="523">
        <f t="shared" si="40"/>
        <v>10255.14095292112</v>
      </c>
      <c r="G139" s="523">
        <f t="shared" si="41"/>
        <v>12460.462381492547</v>
      </c>
      <c r="H139" s="526">
        <f t="shared" si="38"/>
        <v>5811.7482963752591</v>
      </c>
      <c r="I139" s="577">
        <f t="shared" si="39"/>
        <v>5811.7482963752591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9"/>
        <v/>
      </c>
      <c r="C140" s="507">
        <f>IF(D93="","-",+C139+1)</f>
        <v>2048</v>
      </c>
      <c r="D140" s="374">
        <f>IF(F139+SUM(E$99:E139)=D$92,F139,D$92-SUM(E$99:E139))</f>
        <v>10255.14095292112</v>
      </c>
      <c r="E140" s="522">
        <f>IF(+J96&lt;F139,J96,D140)</f>
        <v>4410.6428571428569</v>
      </c>
      <c r="F140" s="523">
        <f t="shared" si="40"/>
        <v>5844.4980957782627</v>
      </c>
      <c r="G140" s="523">
        <f t="shared" si="41"/>
        <v>8049.8195243496912</v>
      </c>
      <c r="H140" s="526">
        <f t="shared" si="38"/>
        <v>5315.7975436300658</v>
      </c>
      <c r="I140" s="577">
        <f t="shared" si="39"/>
        <v>5315.7975436300658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9"/>
        <v/>
      </c>
      <c r="C141" s="507">
        <f>IF(D93="","-",+C140+1)</f>
        <v>2049</v>
      </c>
      <c r="D141" s="374">
        <f>IF(F140+SUM(E$99:E140)=D$92,F140,D$92-SUM(E$99:E140))</f>
        <v>5844.4980957782627</v>
      </c>
      <c r="E141" s="522">
        <f>IF(+J96&lt;F140,J96,D141)</f>
        <v>4410.6428571428569</v>
      </c>
      <c r="F141" s="523">
        <f t="shared" si="40"/>
        <v>1433.8552386354058</v>
      </c>
      <c r="G141" s="523">
        <f t="shared" si="41"/>
        <v>3639.1766672068343</v>
      </c>
      <c r="H141" s="526">
        <f t="shared" si="38"/>
        <v>4819.8467908848716</v>
      </c>
      <c r="I141" s="577">
        <f t="shared" si="39"/>
        <v>4819.8467908848716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9"/>
        <v/>
      </c>
      <c r="C142" s="507">
        <f>IF(D93="","-",+C141+1)</f>
        <v>2050</v>
      </c>
      <c r="D142" s="374">
        <f>IF(F141+SUM(E$99:E141)=D$92,F141,D$92-SUM(E$99:E141))</f>
        <v>1433.8552386354058</v>
      </c>
      <c r="E142" s="522">
        <f>IF(+J96&lt;F141,J96,D142)</f>
        <v>1433.8552386354058</v>
      </c>
      <c r="F142" s="523">
        <f t="shared" si="40"/>
        <v>0</v>
      </c>
      <c r="G142" s="523">
        <f t="shared" si="41"/>
        <v>716.92761931770292</v>
      </c>
      <c r="H142" s="526">
        <f t="shared" si="38"/>
        <v>1514.4695173201146</v>
      </c>
      <c r="I142" s="577">
        <f t="shared" si="39"/>
        <v>1514.4695173201146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9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9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9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9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9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9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9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9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9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9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9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185247.00000000006</v>
      </c>
      <c r="F155" s="375"/>
      <c r="G155" s="375"/>
      <c r="H155" s="375">
        <f>SUM(H99:H154)</f>
        <v>656901.15827820369</v>
      </c>
      <c r="I155" s="375">
        <f>SUM(I99:I154)</f>
        <v>656901.15827820369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563583.83772104234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563583.83772104234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666" t="s">
        <v>481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136466.83333333334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2007</v>
      </c>
      <c r="D18" s="515"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 t="shared" ref="K27:K32" si="10">G27</f>
        <v>728247.51158298948</v>
      </c>
      <c r="L27" s="519">
        <f t="shared" si="7"/>
        <v>0</v>
      </c>
      <c r="M27" s="518">
        <f t="shared" ref="M27:M32" si="11"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 t="shared" si="10"/>
        <v>688667.94856072206</v>
      </c>
      <c r="L28" s="519">
        <f t="shared" si="7"/>
        <v>0</v>
      </c>
      <c r="M28" s="518">
        <f t="shared" si="11"/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4"/>
        <v>IU</v>
      </c>
      <c r="C29" s="507">
        <f>IF(D11="","-",+C28+1)</f>
        <v>2018</v>
      </c>
      <c r="D29" s="608">
        <v>4549360.3313160958</v>
      </c>
      <c r="E29" s="609">
        <v>133293.18604651163</v>
      </c>
      <c r="F29" s="608">
        <v>4416067.1452695839</v>
      </c>
      <c r="G29" s="609">
        <v>688667.94856072206</v>
      </c>
      <c r="H29" s="610">
        <v>688667.94856072206</v>
      </c>
      <c r="I29" s="511">
        <f t="shared" si="0"/>
        <v>0</v>
      </c>
      <c r="J29" s="511"/>
      <c r="K29" s="518">
        <f t="shared" si="10"/>
        <v>688667.94856072206</v>
      </c>
      <c r="L29" s="519">
        <f t="shared" si="7"/>
        <v>0</v>
      </c>
      <c r="M29" s="518">
        <f t="shared" si="11"/>
        <v>688667.94856072206</v>
      </c>
      <c r="N29" s="514">
        <f t="shared" si="8"/>
        <v>0</v>
      </c>
      <c r="O29" s="514">
        <f t="shared" si="9"/>
        <v>0</v>
      </c>
      <c r="P29" s="272"/>
    </row>
    <row r="30" spans="2:16">
      <c r="B30" s="195" t="str">
        <f t="shared" si="4"/>
        <v>IU</v>
      </c>
      <c r="C30" s="507">
        <f>IF(D11="","-",+C29+1)</f>
        <v>2019</v>
      </c>
      <c r="D30" s="608">
        <v>4282773.9592230711</v>
      </c>
      <c r="E30" s="609">
        <v>139795.29268292684</v>
      </c>
      <c r="F30" s="608">
        <v>4142978.6665401445</v>
      </c>
      <c r="G30" s="609">
        <v>675227.01156482252</v>
      </c>
      <c r="H30" s="610">
        <v>675227.01156482252</v>
      </c>
      <c r="I30" s="511">
        <f t="shared" si="0"/>
        <v>0</v>
      </c>
      <c r="J30" s="511"/>
      <c r="K30" s="518">
        <f t="shared" si="10"/>
        <v>675227.01156482252</v>
      </c>
      <c r="L30" s="519">
        <f t="shared" ref="L30" si="12">IF(K30&lt;&gt;0,+G30-K30,0)</f>
        <v>0</v>
      </c>
      <c r="M30" s="518">
        <f t="shared" si="11"/>
        <v>675227.01156482252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4"/>
        <v/>
      </c>
      <c r="C31" s="507">
        <f>IF(D11="","-",+C30+1)</f>
        <v>2020</v>
      </c>
      <c r="D31" s="608">
        <v>4142978.6665401445</v>
      </c>
      <c r="E31" s="609">
        <v>139795.29268292684</v>
      </c>
      <c r="F31" s="608">
        <v>4003183.3738572178</v>
      </c>
      <c r="G31" s="609">
        <v>556615.89330498932</v>
      </c>
      <c r="H31" s="610">
        <v>556615.89330498932</v>
      </c>
      <c r="I31" s="511">
        <f t="shared" si="0"/>
        <v>0</v>
      </c>
      <c r="J31" s="511"/>
      <c r="K31" s="518">
        <f t="shared" si="10"/>
        <v>556615.89330498932</v>
      </c>
      <c r="L31" s="519">
        <f t="shared" ref="L31" si="13">IF(K31&lt;&gt;0,+G31-K31,0)</f>
        <v>0</v>
      </c>
      <c r="M31" s="518">
        <f t="shared" si="11"/>
        <v>556615.89330498932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4"/>
        <v/>
      </c>
      <c r="C32" s="507">
        <f>IF(D11="","-",+C31+1)</f>
        <v>2021</v>
      </c>
      <c r="D32" s="608">
        <v>4003183.3738572178</v>
      </c>
      <c r="E32" s="609">
        <v>136466.83333333334</v>
      </c>
      <c r="F32" s="608">
        <v>3866716.5405238844</v>
      </c>
      <c r="G32" s="609">
        <v>553589.41331080301</v>
      </c>
      <c r="H32" s="610">
        <v>553589.41331080301</v>
      </c>
      <c r="I32" s="511">
        <f t="shared" si="0"/>
        <v>0</v>
      </c>
      <c r="J32" s="511"/>
      <c r="K32" s="518">
        <f t="shared" si="10"/>
        <v>553589.41331080301</v>
      </c>
      <c r="L32" s="519">
        <f t="shared" ref="L32" si="14">IF(K32&lt;&gt;0,+G32-K32,0)</f>
        <v>0</v>
      </c>
      <c r="M32" s="518">
        <f t="shared" si="11"/>
        <v>553589.41331080301</v>
      </c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4"/>
        <v/>
      </c>
      <c r="C33" s="507">
        <f>IF(D11="","-",+C32+1)</f>
        <v>2022</v>
      </c>
      <c r="D33" s="523">
        <f>IF(F32+SUM(E$17:E32)=D$10,F32,D$10-SUM(E$17:E32))</f>
        <v>3866716.5405238844</v>
      </c>
      <c r="E33" s="522">
        <f>IF(+I14&lt;F32,I14,D33)</f>
        <v>136466.83333333334</v>
      </c>
      <c r="F33" s="523">
        <f t="shared" ref="F33:F48" si="15">+D33-E33</f>
        <v>3730249.7071905509</v>
      </c>
      <c r="G33" s="524">
        <f t="shared" ref="G33:G72" si="16">+I$12*((D33+F33)/2)+E33</f>
        <v>563583.83772104234</v>
      </c>
      <c r="H33" s="491">
        <f t="shared" ref="H33:H72" si="17">+I$13*((D33+F33)/2)+E33</f>
        <v>563583.83772104234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4"/>
        <v/>
      </c>
      <c r="C34" s="507">
        <f>IF(D11="","-",+C33+1)</f>
        <v>2023</v>
      </c>
      <c r="D34" s="523">
        <f>IF(F33+SUM(E$17:E33)=D$10,F33,D$10-SUM(E$17:E33))</f>
        <v>3730249.7071905509</v>
      </c>
      <c r="E34" s="522">
        <f>IF(+I14&lt;F33,I14,D34)</f>
        <v>136466.83333333334</v>
      </c>
      <c r="F34" s="523">
        <f t="shared" si="15"/>
        <v>3593782.8738572174</v>
      </c>
      <c r="G34" s="524">
        <f t="shared" si="16"/>
        <v>548238.94789238309</v>
      </c>
      <c r="H34" s="491">
        <f t="shared" si="17"/>
        <v>548238.94789238309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4"/>
        <v/>
      </c>
      <c r="C35" s="507">
        <f>IF(D11="","-",+C34+1)</f>
        <v>2024</v>
      </c>
      <c r="D35" s="523">
        <f>IF(F34+SUM(E$17:E34)=D$10,F34,D$10-SUM(E$17:E34))</f>
        <v>3593782.8738572174</v>
      </c>
      <c r="E35" s="522">
        <f>IF(+I14&lt;F34,I14,D35)</f>
        <v>136466.83333333334</v>
      </c>
      <c r="F35" s="523">
        <f t="shared" si="15"/>
        <v>3457316.0405238839</v>
      </c>
      <c r="G35" s="524">
        <f t="shared" si="16"/>
        <v>532894.05806372396</v>
      </c>
      <c r="H35" s="491">
        <f t="shared" si="17"/>
        <v>532894.05806372396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3457316.0405238839</v>
      </c>
      <c r="E36" s="522">
        <f>IF(+I14&lt;F35,I14,D36)</f>
        <v>136466.83333333334</v>
      </c>
      <c r="F36" s="523">
        <f t="shared" si="15"/>
        <v>3320849.2071905504</v>
      </c>
      <c r="G36" s="524">
        <f t="shared" si="16"/>
        <v>517549.16823506472</v>
      </c>
      <c r="H36" s="491">
        <f t="shared" si="17"/>
        <v>517549.16823506472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3320849.2071905504</v>
      </c>
      <c r="E37" s="522">
        <f>IF(+I14&lt;F36,I14,D37)</f>
        <v>136466.83333333334</v>
      </c>
      <c r="F37" s="523">
        <f t="shared" si="15"/>
        <v>3184382.3738572169</v>
      </c>
      <c r="G37" s="524">
        <f t="shared" si="16"/>
        <v>502204.27840640559</v>
      </c>
      <c r="H37" s="491">
        <f t="shared" si="17"/>
        <v>502204.27840640559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3184382.3738572169</v>
      </c>
      <c r="E38" s="522">
        <f>IF(+I14&lt;F37,I14,D38)</f>
        <v>136466.83333333334</v>
      </c>
      <c r="F38" s="523">
        <f t="shared" si="15"/>
        <v>3047915.5405238834</v>
      </c>
      <c r="G38" s="524">
        <f t="shared" si="16"/>
        <v>486859.38857774634</v>
      </c>
      <c r="H38" s="491">
        <f t="shared" si="17"/>
        <v>486859.38857774634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3047915.5405238834</v>
      </c>
      <c r="E39" s="522">
        <f>IF(+I14&lt;F38,I14,D39)</f>
        <v>136466.83333333334</v>
      </c>
      <c r="F39" s="523">
        <f t="shared" si="15"/>
        <v>2911448.7071905499</v>
      </c>
      <c r="G39" s="524">
        <f t="shared" si="16"/>
        <v>471514.49874908722</v>
      </c>
      <c r="H39" s="491">
        <f t="shared" si="17"/>
        <v>471514.49874908722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2911448.7071905499</v>
      </c>
      <c r="E40" s="522">
        <f>IF(+I14&lt;F39,I14,D40)</f>
        <v>136466.83333333334</v>
      </c>
      <c r="F40" s="523">
        <f t="shared" si="15"/>
        <v>2774981.8738572164</v>
      </c>
      <c r="G40" s="524">
        <f t="shared" si="16"/>
        <v>456169.60892042809</v>
      </c>
      <c r="H40" s="491">
        <f t="shared" si="17"/>
        <v>456169.60892042809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2774981.8738572164</v>
      </c>
      <c r="E41" s="522">
        <f>IF(+I14&lt;F40,I14,D41)</f>
        <v>136466.83333333334</v>
      </c>
      <c r="F41" s="523">
        <f t="shared" si="15"/>
        <v>2638515.040523883</v>
      </c>
      <c r="G41" s="524">
        <f t="shared" si="16"/>
        <v>440824.71909176896</v>
      </c>
      <c r="H41" s="491">
        <f t="shared" si="17"/>
        <v>440824.71909176896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2638515.040523883</v>
      </c>
      <c r="E42" s="522">
        <f>IF(+I14&lt;F41,I14,D42)</f>
        <v>136466.83333333334</v>
      </c>
      <c r="F42" s="523">
        <f t="shared" si="15"/>
        <v>2502048.2071905495</v>
      </c>
      <c r="G42" s="524">
        <f t="shared" si="16"/>
        <v>425479.82926310971</v>
      </c>
      <c r="H42" s="491">
        <f t="shared" si="17"/>
        <v>425479.82926310971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2502048.2071905495</v>
      </c>
      <c r="E43" s="522">
        <f>IF(+I14&lt;F42,I14,D43)</f>
        <v>136466.83333333334</v>
      </c>
      <c r="F43" s="523">
        <f t="shared" si="15"/>
        <v>2365581.373857216</v>
      </c>
      <c r="G43" s="524">
        <f t="shared" si="16"/>
        <v>410134.93943445059</v>
      </c>
      <c r="H43" s="491">
        <f t="shared" si="17"/>
        <v>410134.93943445059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2365581.373857216</v>
      </c>
      <c r="E44" s="522">
        <f>IF(+I14&lt;F43,I14,D44)</f>
        <v>136466.83333333334</v>
      </c>
      <c r="F44" s="523">
        <f t="shared" si="15"/>
        <v>2229114.5405238825</v>
      </c>
      <c r="G44" s="524">
        <f t="shared" si="16"/>
        <v>394790.04960579134</v>
      </c>
      <c r="H44" s="491">
        <f t="shared" si="17"/>
        <v>394790.04960579134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2229114.5405238825</v>
      </c>
      <c r="E45" s="522">
        <f>IF(+I14&lt;F44,I14,D45)</f>
        <v>136466.83333333334</v>
      </c>
      <c r="F45" s="523">
        <f t="shared" si="15"/>
        <v>2092647.7071905492</v>
      </c>
      <c r="G45" s="524">
        <f t="shared" si="16"/>
        <v>379445.15977713221</v>
      </c>
      <c r="H45" s="491">
        <f t="shared" si="17"/>
        <v>379445.15977713221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2092647.7071905492</v>
      </c>
      <c r="E46" s="522">
        <f>IF(+I14&lt;F45,I14,D46)</f>
        <v>136466.83333333334</v>
      </c>
      <c r="F46" s="523">
        <f t="shared" si="15"/>
        <v>1956180.873857216</v>
      </c>
      <c r="G46" s="524">
        <f t="shared" si="16"/>
        <v>364100.26994847308</v>
      </c>
      <c r="H46" s="491">
        <f t="shared" si="17"/>
        <v>364100.26994847308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1956180.873857216</v>
      </c>
      <c r="E47" s="522">
        <f>IF(+I14&lt;F46,I14,D47)</f>
        <v>136466.83333333334</v>
      </c>
      <c r="F47" s="523">
        <f t="shared" si="15"/>
        <v>1819714.0405238827</v>
      </c>
      <c r="G47" s="524">
        <f t="shared" si="16"/>
        <v>348755.38011981396</v>
      </c>
      <c r="H47" s="491">
        <f t="shared" si="17"/>
        <v>348755.38011981396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1819714.0405238827</v>
      </c>
      <c r="E48" s="522">
        <f>IF(+I14&lt;F47,I14,D48)</f>
        <v>136466.83333333334</v>
      </c>
      <c r="F48" s="523">
        <f t="shared" si="15"/>
        <v>1683247.2071905495</v>
      </c>
      <c r="G48" s="524">
        <f t="shared" si="16"/>
        <v>333410.49029115471</v>
      </c>
      <c r="H48" s="491">
        <f t="shared" si="17"/>
        <v>333410.49029115471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1683247.2071905495</v>
      </c>
      <c r="E49" s="522">
        <f>IF(+I14&lt;F48,I14,D49)</f>
        <v>136466.83333333334</v>
      </c>
      <c r="F49" s="523">
        <f t="shared" ref="F49:F72" si="18">+D49-E49</f>
        <v>1546780.3738572162</v>
      </c>
      <c r="G49" s="524">
        <f t="shared" si="16"/>
        <v>318065.60046249564</v>
      </c>
      <c r="H49" s="491">
        <f t="shared" si="17"/>
        <v>318065.60046249564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1546780.3738572162</v>
      </c>
      <c r="E50" s="522">
        <f>IF(+I14&lt;F49,I14,D50)</f>
        <v>136466.83333333334</v>
      </c>
      <c r="F50" s="523">
        <f t="shared" si="18"/>
        <v>1410313.540523883</v>
      </c>
      <c r="G50" s="524">
        <f t="shared" si="16"/>
        <v>302720.71063383645</v>
      </c>
      <c r="H50" s="491">
        <f t="shared" si="17"/>
        <v>302720.71063383645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1410313.540523883</v>
      </c>
      <c r="E51" s="522">
        <f>IF(+I14&lt;F50,I14,D51)</f>
        <v>136466.83333333334</v>
      </c>
      <c r="F51" s="523">
        <f t="shared" si="18"/>
        <v>1273846.7071905497</v>
      </c>
      <c r="G51" s="524">
        <f t="shared" si="16"/>
        <v>287375.82080517733</v>
      </c>
      <c r="H51" s="491">
        <f t="shared" si="17"/>
        <v>287375.82080517733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1273846.7071905497</v>
      </c>
      <c r="E52" s="522">
        <f>IF(+I14&lt;F51,I14,D52)</f>
        <v>136466.83333333334</v>
      </c>
      <c r="F52" s="523">
        <f t="shared" si="18"/>
        <v>1137379.8738572164</v>
      </c>
      <c r="G52" s="524">
        <f t="shared" si="16"/>
        <v>272030.9309765182</v>
      </c>
      <c r="H52" s="491">
        <f t="shared" si="17"/>
        <v>272030.9309765182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1137379.8738572164</v>
      </c>
      <c r="E53" s="522">
        <f>IF(+I14&lt;F52,I14,D53)</f>
        <v>136466.83333333334</v>
      </c>
      <c r="F53" s="523">
        <f t="shared" si="18"/>
        <v>1000913.0405238831</v>
      </c>
      <c r="G53" s="524">
        <f t="shared" si="16"/>
        <v>256686.04114785901</v>
      </c>
      <c r="H53" s="491">
        <f t="shared" si="17"/>
        <v>256686.04114785901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1000913.0405238831</v>
      </c>
      <c r="E54" s="522">
        <f>IF(+I14&lt;F53,I14,D54)</f>
        <v>136466.83333333334</v>
      </c>
      <c r="F54" s="523">
        <f t="shared" si="18"/>
        <v>864446.2071905497</v>
      </c>
      <c r="G54" s="524">
        <f t="shared" si="16"/>
        <v>241341.15131919988</v>
      </c>
      <c r="H54" s="491">
        <f t="shared" si="17"/>
        <v>241341.15131919988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864446.2071905497</v>
      </c>
      <c r="E55" s="522">
        <f>IF(+I14&lt;F54,I14,D55)</f>
        <v>136466.83333333334</v>
      </c>
      <c r="F55" s="523">
        <f t="shared" si="18"/>
        <v>727979.37385721633</v>
      </c>
      <c r="G55" s="524">
        <f t="shared" si="16"/>
        <v>225996.2614905407</v>
      </c>
      <c r="H55" s="491">
        <f t="shared" si="17"/>
        <v>225996.2614905407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727979.37385721633</v>
      </c>
      <c r="E56" s="522">
        <f>IF(+I14&lt;F55,I14,D56)</f>
        <v>136466.83333333334</v>
      </c>
      <c r="F56" s="523">
        <f t="shared" si="18"/>
        <v>591512.54052388296</v>
      </c>
      <c r="G56" s="524">
        <f t="shared" si="16"/>
        <v>210651.37166188154</v>
      </c>
      <c r="H56" s="491">
        <f t="shared" si="17"/>
        <v>210651.37166188154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591512.54052388296</v>
      </c>
      <c r="E57" s="522">
        <f>IF(+I14&lt;F56,I14,D57)</f>
        <v>136466.83333333334</v>
      </c>
      <c r="F57" s="523">
        <f t="shared" si="18"/>
        <v>455045.70719054958</v>
      </c>
      <c r="G57" s="524">
        <f t="shared" si="16"/>
        <v>195306.48183322238</v>
      </c>
      <c r="H57" s="491">
        <f t="shared" si="17"/>
        <v>195306.48183322238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455045.70719054958</v>
      </c>
      <c r="E58" s="522">
        <f>IF(+I14&lt;F57,I14,D58)</f>
        <v>136466.83333333334</v>
      </c>
      <c r="F58" s="523">
        <f t="shared" si="18"/>
        <v>318578.87385721621</v>
      </c>
      <c r="G58" s="524">
        <f t="shared" si="16"/>
        <v>179961.59200456322</v>
      </c>
      <c r="H58" s="491">
        <f t="shared" si="17"/>
        <v>179961.59200456322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318578.87385721621</v>
      </c>
      <c r="E59" s="522">
        <f>IF(+I14&lt;F58,I14,D59)</f>
        <v>136466.83333333334</v>
      </c>
      <c r="F59" s="523">
        <f t="shared" si="18"/>
        <v>182112.04052388287</v>
      </c>
      <c r="G59" s="524">
        <f t="shared" si="16"/>
        <v>164616.70217590407</v>
      </c>
      <c r="H59" s="491">
        <f t="shared" si="17"/>
        <v>164616.70217590407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182112.04052388287</v>
      </c>
      <c r="E60" s="522">
        <f>IF(+I14&lt;F59,I14,D60)</f>
        <v>136466.83333333334</v>
      </c>
      <c r="F60" s="523">
        <f t="shared" si="18"/>
        <v>45645.207190549525</v>
      </c>
      <c r="G60" s="524">
        <f t="shared" si="16"/>
        <v>149271.81234724491</v>
      </c>
      <c r="H60" s="491">
        <f t="shared" si="17"/>
        <v>149271.81234724491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45645.207190549525</v>
      </c>
      <c r="E61" s="522">
        <f>IF(+I14&lt;F60,I14,D61)</f>
        <v>45645.207190549525</v>
      </c>
      <c r="F61" s="523">
        <f t="shared" si="18"/>
        <v>0</v>
      </c>
      <c r="G61" s="526">
        <f t="shared" si="16"/>
        <v>48211.474240340511</v>
      </c>
      <c r="H61" s="491">
        <f t="shared" si="17"/>
        <v>48211.474240340511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5731606.9999999981</v>
      </c>
      <c r="F73" s="375"/>
      <c r="G73" s="375">
        <f>SUM(G17:G72)</f>
        <v>20260313.708813593</v>
      </c>
      <c r="H73" s="375">
        <f>SUM(H17:H72)</f>
        <v>20260313.708813593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556615.89330498932</v>
      </c>
      <c r="N87" s="546">
        <f>IF(J92&lt;D11,0,VLOOKUP(J92,C17:O72,11))</f>
        <v>556615.89330498932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580106.57633315108</v>
      </c>
      <c r="N88" s="550">
        <f>IF(J92&lt;D11,0,VLOOKUP(J92,C99:P154,7))</f>
        <v>580106.57633315108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23490.683028161759</v>
      </c>
      <c r="N89" s="555">
        <f>+N88-N87</f>
        <v>23490.683028161759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5731607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136466.83333333334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23">+I99-H99</f>
        <v>0</v>
      </c>
      <c r="K99" s="514"/>
      <c r="L99" s="512">
        <f>K17</f>
        <v>0</v>
      </c>
      <c r="M99" s="513">
        <f t="shared" ref="M99:M130" si="24">IF(L99&lt;&gt;0,+H99-L99,0)</f>
        <v>0</v>
      </c>
      <c r="N99" s="512">
        <f>M17</f>
        <v>0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23"/>
        <v>0</v>
      </c>
      <c r="K100" s="514"/>
      <c r="L100" s="518">
        <v>622381</v>
      </c>
      <c r="M100" s="514">
        <f t="shared" si="24"/>
        <v>0</v>
      </c>
      <c r="N100" s="518">
        <v>622381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7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23"/>
        <v>0</v>
      </c>
      <c r="K101" s="514"/>
      <c r="L101" s="518">
        <v>687928</v>
      </c>
      <c r="M101" s="514">
        <f t="shared" si="24"/>
        <v>0</v>
      </c>
      <c r="N101" s="518">
        <v>687928</v>
      </c>
      <c r="O101" s="514">
        <f t="shared" si="25"/>
        <v>0</v>
      </c>
      <c r="P101" s="514">
        <f>+O101-M101</f>
        <v>0</v>
      </c>
      <c r="Q101" s="269"/>
    </row>
    <row r="102" spans="1:17">
      <c r="B102" s="195" t="str">
        <f t="shared" si="27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23"/>
        <v>0</v>
      </c>
      <c r="K102" s="514"/>
      <c r="L102" s="518">
        <f t="shared" ref="L102:L107" si="28">H102</f>
        <v>620529.72613879445</v>
      </c>
      <c r="M102" s="519">
        <f t="shared" si="24"/>
        <v>0</v>
      </c>
      <c r="N102" s="518">
        <f t="shared" ref="N102:N107" si="29">I102</f>
        <v>620529.72613879445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7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23"/>
        <v>0</v>
      </c>
      <c r="K103" s="514"/>
      <c r="L103" s="518">
        <f t="shared" si="28"/>
        <v>669658.98198518401</v>
      </c>
      <c r="M103" s="519">
        <f t="shared" si="24"/>
        <v>0</v>
      </c>
      <c r="N103" s="518">
        <f t="shared" si="29"/>
        <v>669658.98198518401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7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23"/>
        <v>0</v>
      </c>
      <c r="K104" s="514"/>
      <c r="L104" s="518">
        <f t="shared" si="28"/>
        <v>602110.60067638115</v>
      </c>
      <c r="M104" s="519">
        <f t="shared" si="24"/>
        <v>0</v>
      </c>
      <c r="N104" s="518">
        <f t="shared" si="29"/>
        <v>602110.60067638115</v>
      </c>
      <c r="O104" s="514">
        <f t="shared" si="25"/>
        <v>0</v>
      </c>
      <c r="P104" s="514">
        <f t="shared" si="26"/>
        <v>0</v>
      </c>
      <c r="Q104" s="269"/>
    </row>
    <row r="105" spans="1:17">
      <c r="B105" s="195" t="str">
        <f t="shared" si="27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23"/>
        <v>0</v>
      </c>
      <c r="K105" s="514"/>
      <c r="L105" s="518">
        <f t="shared" si="28"/>
        <v>577567.99892876786</v>
      </c>
      <c r="M105" s="519">
        <f t="shared" si="24"/>
        <v>0</v>
      </c>
      <c r="N105" s="518">
        <f t="shared" si="29"/>
        <v>577567.99892876786</v>
      </c>
      <c r="O105" s="514">
        <f t="shared" si="25"/>
        <v>0</v>
      </c>
      <c r="P105" s="514">
        <f t="shared" si="26"/>
        <v>0</v>
      </c>
      <c r="Q105" s="269"/>
    </row>
    <row r="106" spans="1:17">
      <c r="B106" s="195" t="str">
        <f t="shared" si="27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28"/>
        <v>525952.28345826664</v>
      </c>
      <c r="M106" s="519">
        <f t="shared" ref="M106:M111" si="30">IF(L106&lt;&gt;0,+H106-L106,0)</f>
        <v>0</v>
      </c>
      <c r="N106" s="518">
        <f t="shared" si="29"/>
        <v>525952.28345826664</v>
      </c>
      <c r="O106" s="514">
        <f t="shared" ref="O106:O111" si="31">IF(N106&lt;&gt;0,+I106-N106,0)</f>
        <v>0</v>
      </c>
      <c r="P106" s="514">
        <f t="shared" ref="P106:P111" si="32">+O106-M106</f>
        <v>0</v>
      </c>
      <c r="Q106" s="269"/>
    </row>
    <row r="107" spans="1:17">
      <c r="B107" s="195" t="str">
        <f t="shared" si="27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28"/>
        <v>807453.34332208754</v>
      </c>
      <c r="M107" s="519">
        <f t="shared" si="30"/>
        <v>0</v>
      </c>
      <c r="N107" s="518">
        <f t="shared" si="29"/>
        <v>807453.34332208754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7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23"/>
        <v>0</v>
      </c>
      <c r="K108" s="514"/>
      <c r="L108" s="518">
        <f t="shared" ref="L108:L113" si="33">H108</f>
        <v>768962.15760486678</v>
      </c>
      <c r="M108" s="519">
        <f t="shared" si="30"/>
        <v>0</v>
      </c>
      <c r="N108" s="518">
        <f t="shared" ref="N108:N113" si="34">I108</f>
        <v>768962.15760486678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7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23"/>
        <v>0</v>
      </c>
      <c r="K109" s="514"/>
      <c r="L109" s="518">
        <f t="shared" si="33"/>
        <v>725534.65238617209</v>
      </c>
      <c r="M109" s="519">
        <f t="shared" si="30"/>
        <v>0</v>
      </c>
      <c r="N109" s="518">
        <f t="shared" si="34"/>
        <v>725534.65238617209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7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23"/>
        <v>0</v>
      </c>
      <c r="K110" s="514"/>
      <c r="L110" s="518">
        <f t="shared" si="33"/>
        <v>686766.02979709371</v>
      </c>
      <c r="M110" s="519">
        <f t="shared" si="30"/>
        <v>0</v>
      </c>
      <c r="N110" s="518">
        <f t="shared" si="34"/>
        <v>686766.02979709371</v>
      </c>
      <c r="O110" s="514">
        <f t="shared" si="31"/>
        <v>0</v>
      </c>
      <c r="P110" s="514">
        <f t="shared" si="32"/>
        <v>0</v>
      </c>
      <c r="Q110" s="269"/>
    </row>
    <row r="111" spans="1:17">
      <c r="B111" s="195" t="str">
        <f t="shared" si="27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23"/>
        <v>0</v>
      </c>
      <c r="K111" s="514"/>
      <c r="L111" s="518">
        <f t="shared" si="33"/>
        <v>600473.20188958384</v>
      </c>
      <c r="M111" s="519">
        <f t="shared" si="30"/>
        <v>0</v>
      </c>
      <c r="N111" s="518">
        <f t="shared" si="34"/>
        <v>600473.20188958384</v>
      </c>
      <c r="O111" s="514">
        <f t="shared" si="31"/>
        <v>0</v>
      </c>
      <c r="P111" s="514">
        <f t="shared" si="32"/>
        <v>0</v>
      </c>
      <c r="Q111" s="269"/>
    </row>
    <row r="112" spans="1:17">
      <c r="B112" s="195" t="str">
        <f t="shared" si="27"/>
        <v/>
      </c>
      <c r="C112" s="507">
        <f>IF(D93="","-",+C111+1)</f>
        <v>2019</v>
      </c>
      <c r="D112" s="508">
        <v>4325575.4786029179</v>
      </c>
      <c r="E112" s="516">
        <v>133293.18604651163</v>
      </c>
      <c r="F112" s="515">
        <v>4192282.292556406</v>
      </c>
      <c r="G112" s="515">
        <v>4258928.8855796624</v>
      </c>
      <c r="H112" s="516">
        <v>589171.26164273242</v>
      </c>
      <c r="I112" s="510">
        <v>589171.26164273242</v>
      </c>
      <c r="J112" s="514">
        <f t="shared" si="23"/>
        <v>0</v>
      </c>
      <c r="K112" s="514"/>
      <c r="L112" s="518">
        <f t="shared" si="33"/>
        <v>589171.26164273242</v>
      </c>
      <c r="M112" s="519">
        <f t="shared" ref="M112:M113" si="35">IF(L112&lt;&gt;0,+H112-L112,0)</f>
        <v>0</v>
      </c>
      <c r="N112" s="518">
        <f t="shared" si="34"/>
        <v>589171.26164273242</v>
      </c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7"/>
        <v/>
      </c>
      <c r="C113" s="507">
        <f>IF(D93="","-",+C112+1)</f>
        <v>2020</v>
      </c>
      <c r="D113" s="508">
        <v>4192282.292556406</v>
      </c>
      <c r="E113" s="516">
        <v>136466.83333333334</v>
      </c>
      <c r="F113" s="515">
        <v>4055815.4592230725</v>
      </c>
      <c r="G113" s="515">
        <v>4124048.875889739</v>
      </c>
      <c r="H113" s="516">
        <v>580106.57633315108</v>
      </c>
      <c r="I113" s="510">
        <v>580106.57633315108</v>
      </c>
      <c r="J113" s="514">
        <f t="shared" si="23"/>
        <v>0</v>
      </c>
      <c r="K113" s="514"/>
      <c r="L113" s="518">
        <f t="shared" si="33"/>
        <v>580106.57633315108</v>
      </c>
      <c r="M113" s="519">
        <f t="shared" si="35"/>
        <v>0</v>
      </c>
      <c r="N113" s="518">
        <f t="shared" si="34"/>
        <v>580106.57633315108</v>
      </c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7"/>
        <v/>
      </c>
      <c r="C114" s="507">
        <f>IF(D93="","-",+C113+1)</f>
        <v>2021</v>
      </c>
      <c r="D114" s="374">
        <f>IF(F113+SUM(E$99:E113)=D$92,F113,D$92-SUM(E$99:E113))</f>
        <v>4055815.4592230725</v>
      </c>
      <c r="E114" s="522">
        <f>IF(+J96&lt;F113,J96,D114)</f>
        <v>136466.83333333334</v>
      </c>
      <c r="F114" s="523">
        <f t="shared" ref="F114:F130" si="36">+D114-E114</f>
        <v>3919348.625889739</v>
      </c>
      <c r="G114" s="523">
        <f t="shared" ref="G114:G130" si="37">+(F114+D114)/2</f>
        <v>3987582.042556406</v>
      </c>
      <c r="H114" s="526">
        <f t="shared" ref="H114:H154" si="38">+J$94*G114+E114</f>
        <v>584846.89485573769</v>
      </c>
      <c r="I114" s="577">
        <f t="shared" ref="I114:I154" si="39">+J$95*G114+E114</f>
        <v>584846.89485573769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7"/>
        <v/>
      </c>
      <c r="C115" s="507">
        <f>IF(D93="","-",+C114+1)</f>
        <v>2022</v>
      </c>
      <c r="D115" s="374">
        <f>IF(F114+SUM(E$99:E114)=D$92,F114,D$92-SUM(E$99:E114))</f>
        <v>3919348.625889739</v>
      </c>
      <c r="E115" s="522">
        <f>IF(+J96&lt;F114,J96,D115)</f>
        <v>136466.83333333334</v>
      </c>
      <c r="F115" s="523">
        <f t="shared" si="36"/>
        <v>3782881.7925564055</v>
      </c>
      <c r="G115" s="523">
        <f t="shared" si="37"/>
        <v>3851115.209223072</v>
      </c>
      <c r="H115" s="526">
        <f t="shared" si="38"/>
        <v>569502.00502707844</v>
      </c>
      <c r="I115" s="577">
        <f t="shared" si="39"/>
        <v>569502.00502707844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7"/>
        <v/>
      </c>
      <c r="C116" s="507">
        <f>IF(D93="","-",+C115+1)</f>
        <v>2023</v>
      </c>
      <c r="D116" s="374">
        <f>IF(F115+SUM(E$99:E115)=D$92,F115,D$92-SUM(E$99:E115))</f>
        <v>3782881.7925564055</v>
      </c>
      <c r="E116" s="522">
        <f>IF(+J96&lt;F115,J96,D116)</f>
        <v>136466.83333333334</v>
      </c>
      <c r="F116" s="523">
        <f t="shared" si="36"/>
        <v>3646414.959223072</v>
      </c>
      <c r="G116" s="523">
        <f t="shared" si="37"/>
        <v>3714648.375889739</v>
      </c>
      <c r="H116" s="526">
        <f t="shared" si="38"/>
        <v>554157.11519841931</v>
      </c>
      <c r="I116" s="577">
        <f t="shared" si="39"/>
        <v>554157.11519841931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7"/>
        <v/>
      </c>
      <c r="C117" s="507">
        <f>IF(D93="","-",+C116+1)</f>
        <v>2024</v>
      </c>
      <c r="D117" s="374">
        <f>IF(F116+SUM(E$99:E116)=D$92,F116,D$92-SUM(E$99:E116))</f>
        <v>3646414.959223072</v>
      </c>
      <c r="E117" s="522">
        <f>IF(+J96&lt;F116,J96,D117)</f>
        <v>136466.83333333334</v>
      </c>
      <c r="F117" s="523">
        <f t="shared" si="36"/>
        <v>3509948.1258897386</v>
      </c>
      <c r="G117" s="523">
        <f t="shared" si="37"/>
        <v>3578181.5425564051</v>
      </c>
      <c r="H117" s="526">
        <f t="shared" si="38"/>
        <v>538812.22536976007</v>
      </c>
      <c r="I117" s="577">
        <f t="shared" si="39"/>
        <v>538812.22536976007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7"/>
        <v/>
      </c>
      <c r="C118" s="507">
        <f>IF(D93="","-",+C117+1)</f>
        <v>2025</v>
      </c>
      <c r="D118" s="374">
        <f>IF(F117+SUM(E$99:E117)=D$92,F117,D$92-SUM(E$99:E117))</f>
        <v>3509948.1258897386</v>
      </c>
      <c r="E118" s="522">
        <f>IF(+J96&lt;F117,J96,D118)</f>
        <v>136466.83333333334</v>
      </c>
      <c r="F118" s="523">
        <f t="shared" si="36"/>
        <v>3373481.2925564051</v>
      </c>
      <c r="G118" s="523">
        <f t="shared" si="37"/>
        <v>3441714.709223072</v>
      </c>
      <c r="H118" s="526">
        <f t="shared" si="38"/>
        <v>523467.33554110094</v>
      </c>
      <c r="I118" s="577">
        <f t="shared" si="39"/>
        <v>523467.33554110094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7"/>
        <v/>
      </c>
      <c r="C119" s="507">
        <f>IF(D93="","-",+C118+1)</f>
        <v>2026</v>
      </c>
      <c r="D119" s="374">
        <f>IF(F118+SUM(E$99:E118)=D$92,F118,D$92-SUM(E$99:E118))</f>
        <v>3373481.2925564051</v>
      </c>
      <c r="E119" s="522">
        <f>IF(+J96&lt;F118,J96,D119)</f>
        <v>136466.83333333334</v>
      </c>
      <c r="F119" s="523">
        <f t="shared" si="36"/>
        <v>3237014.4592230716</v>
      </c>
      <c r="G119" s="523">
        <f t="shared" si="37"/>
        <v>3305247.8758897381</v>
      </c>
      <c r="H119" s="526">
        <f t="shared" si="38"/>
        <v>508122.44571244181</v>
      </c>
      <c r="I119" s="577">
        <f t="shared" si="39"/>
        <v>508122.44571244181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7"/>
        <v/>
      </c>
      <c r="C120" s="507">
        <f>IF(D93="","-",+C119+1)</f>
        <v>2027</v>
      </c>
      <c r="D120" s="374">
        <f>IF(F119+SUM(E$99:E119)=D$92,F119,D$92-SUM(E$99:E119))</f>
        <v>3237014.4592230716</v>
      </c>
      <c r="E120" s="522">
        <f>IF(+J96&lt;F119,J96,D120)</f>
        <v>136466.83333333334</v>
      </c>
      <c r="F120" s="523">
        <f t="shared" si="36"/>
        <v>3100547.6258897381</v>
      </c>
      <c r="G120" s="523">
        <f t="shared" si="37"/>
        <v>3168781.0425564051</v>
      </c>
      <c r="H120" s="526">
        <f t="shared" si="38"/>
        <v>492777.55588378268</v>
      </c>
      <c r="I120" s="577">
        <f t="shared" si="39"/>
        <v>492777.55588378268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7"/>
        <v/>
      </c>
      <c r="C121" s="507">
        <f>IF(D93="","-",+C120+1)</f>
        <v>2028</v>
      </c>
      <c r="D121" s="374">
        <f>IF(F120+SUM(E$99:E120)=D$92,F120,D$92-SUM(E$99:E120))</f>
        <v>3100547.6258897381</v>
      </c>
      <c r="E121" s="522">
        <f>IF(+J96&lt;F120,J96,D121)</f>
        <v>136466.83333333334</v>
      </c>
      <c r="F121" s="523">
        <f t="shared" si="36"/>
        <v>2964080.7925564046</v>
      </c>
      <c r="G121" s="523">
        <f t="shared" si="37"/>
        <v>3032314.2092230711</v>
      </c>
      <c r="H121" s="526">
        <f t="shared" si="38"/>
        <v>477432.66605512344</v>
      </c>
      <c r="I121" s="577">
        <f t="shared" si="39"/>
        <v>477432.66605512344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7"/>
        <v/>
      </c>
      <c r="C122" s="507">
        <f>IF(D93="","-",+C121+1)</f>
        <v>2029</v>
      </c>
      <c r="D122" s="374">
        <f>IF(F121+SUM(E$99:E121)=D$92,F121,D$92-SUM(E$99:E121))</f>
        <v>2964080.7925564046</v>
      </c>
      <c r="E122" s="522">
        <f>IF(+J96&lt;F121,J96,D122)</f>
        <v>136466.83333333334</v>
      </c>
      <c r="F122" s="523">
        <f t="shared" si="36"/>
        <v>2827613.9592230711</v>
      </c>
      <c r="G122" s="523">
        <f t="shared" si="37"/>
        <v>2895847.3758897381</v>
      </c>
      <c r="H122" s="526">
        <f t="shared" si="38"/>
        <v>462087.77622646431</v>
      </c>
      <c r="I122" s="577">
        <f t="shared" si="39"/>
        <v>462087.77622646431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7"/>
        <v/>
      </c>
      <c r="C123" s="507">
        <f>IF(D93="","-",+C122+1)</f>
        <v>2030</v>
      </c>
      <c r="D123" s="374">
        <f>IF(F122+SUM(E$99:E122)=D$92,F122,D$92-SUM(E$99:E122))</f>
        <v>2827613.9592230711</v>
      </c>
      <c r="E123" s="522">
        <f>IF(+J96&lt;F122,J96,D123)</f>
        <v>136466.83333333334</v>
      </c>
      <c r="F123" s="523">
        <f t="shared" si="36"/>
        <v>2691147.1258897376</v>
      </c>
      <c r="G123" s="523">
        <f t="shared" si="37"/>
        <v>2759380.5425564041</v>
      </c>
      <c r="H123" s="526">
        <f t="shared" si="38"/>
        <v>446742.88639780506</v>
      </c>
      <c r="I123" s="577">
        <f t="shared" si="39"/>
        <v>446742.88639780506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7"/>
        <v/>
      </c>
      <c r="C124" s="507">
        <f>IF(D93="","-",+C123+1)</f>
        <v>2031</v>
      </c>
      <c r="D124" s="374">
        <f>IF(F123+SUM(E$99:E123)=D$92,F123,D$92-SUM(E$99:E123))</f>
        <v>2691147.1258897376</v>
      </c>
      <c r="E124" s="522">
        <f>IF(+J96&lt;F123,J96,D124)</f>
        <v>136466.83333333334</v>
      </c>
      <c r="F124" s="523">
        <f t="shared" si="36"/>
        <v>2554680.2925564041</v>
      </c>
      <c r="G124" s="523">
        <f t="shared" si="37"/>
        <v>2622913.7092230711</v>
      </c>
      <c r="H124" s="526">
        <f t="shared" si="38"/>
        <v>431397.99656914594</v>
      </c>
      <c r="I124" s="577">
        <f t="shared" si="39"/>
        <v>431397.99656914594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7"/>
        <v/>
      </c>
      <c r="C125" s="507">
        <f>IF(D93="","-",+C124+1)</f>
        <v>2032</v>
      </c>
      <c r="D125" s="374">
        <f>IF(F124+SUM(E$99:E124)=D$92,F124,D$92-SUM(E$99:E124))</f>
        <v>2554680.2925564041</v>
      </c>
      <c r="E125" s="522">
        <f>IF(+J96&lt;F124,J96,D125)</f>
        <v>136466.83333333334</v>
      </c>
      <c r="F125" s="523">
        <f t="shared" si="36"/>
        <v>2418213.4592230706</v>
      </c>
      <c r="G125" s="523">
        <f t="shared" si="37"/>
        <v>2486446.8758897372</v>
      </c>
      <c r="H125" s="526">
        <f t="shared" si="38"/>
        <v>416053.10674048669</v>
      </c>
      <c r="I125" s="577">
        <f t="shared" si="39"/>
        <v>416053.10674048669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7"/>
        <v/>
      </c>
      <c r="C126" s="507">
        <f>IF(D93="","-",+C125+1)</f>
        <v>2033</v>
      </c>
      <c r="D126" s="374">
        <f>IF(F125+SUM(E$99:E125)=D$92,F125,D$92-SUM(E$99:E125))</f>
        <v>2418213.4592230706</v>
      </c>
      <c r="E126" s="522">
        <f>IF(+J96&lt;F125,J96,D126)</f>
        <v>136466.83333333334</v>
      </c>
      <c r="F126" s="523">
        <f t="shared" si="36"/>
        <v>2281746.6258897372</v>
      </c>
      <c r="G126" s="523">
        <f t="shared" si="37"/>
        <v>2349980.0425564041</v>
      </c>
      <c r="H126" s="526">
        <f t="shared" si="38"/>
        <v>400708.21691182756</v>
      </c>
      <c r="I126" s="577">
        <f t="shared" si="39"/>
        <v>400708.21691182756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7"/>
        <v/>
      </c>
      <c r="C127" s="507">
        <f>IF(D93="","-",+C126+1)</f>
        <v>2034</v>
      </c>
      <c r="D127" s="374">
        <f>IF(F126+SUM(E$99:E126)=D$92,F126,D$92-SUM(E$99:E126))</f>
        <v>2281746.6258897372</v>
      </c>
      <c r="E127" s="522">
        <f>IF(+J96&lt;F126,J96,D127)</f>
        <v>136466.83333333334</v>
      </c>
      <c r="F127" s="523">
        <f t="shared" si="36"/>
        <v>2145279.7925564037</v>
      </c>
      <c r="G127" s="523">
        <f t="shared" si="37"/>
        <v>2213513.2092230702</v>
      </c>
      <c r="H127" s="526">
        <f t="shared" si="38"/>
        <v>385363.32708316832</v>
      </c>
      <c r="I127" s="577">
        <f t="shared" si="39"/>
        <v>385363.32708316832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7"/>
        <v/>
      </c>
      <c r="C128" s="507">
        <f>IF(D93="","-",+C127+1)</f>
        <v>2035</v>
      </c>
      <c r="D128" s="374">
        <f>IF(F127+SUM(E$99:E127)=D$92,F127,D$92-SUM(E$99:E127))</f>
        <v>2145279.7925564037</v>
      </c>
      <c r="E128" s="522">
        <f>IF(+J96&lt;F127,J96,D128)</f>
        <v>136466.83333333334</v>
      </c>
      <c r="F128" s="523">
        <f t="shared" si="36"/>
        <v>2008812.9592230704</v>
      </c>
      <c r="G128" s="523">
        <f t="shared" si="37"/>
        <v>2077046.3758897372</v>
      </c>
      <c r="H128" s="526">
        <f t="shared" si="38"/>
        <v>370018.43725450925</v>
      </c>
      <c r="I128" s="577">
        <f t="shared" si="39"/>
        <v>370018.43725450925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7"/>
        <v/>
      </c>
      <c r="C129" s="507">
        <f>IF(D93="","-",+C128+1)</f>
        <v>2036</v>
      </c>
      <c r="D129" s="374">
        <f>IF(F128+SUM(E$99:E128)=D$92,F128,D$92-SUM(E$99:E128))</f>
        <v>2008812.9592230704</v>
      </c>
      <c r="E129" s="522">
        <f>IF(+J96&lt;F128,J96,D129)</f>
        <v>136466.83333333334</v>
      </c>
      <c r="F129" s="523">
        <f t="shared" si="36"/>
        <v>1872346.1258897372</v>
      </c>
      <c r="G129" s="523">
        <f t="shared" si="37"/>
        <v>1940579.5425564037</v>
      </c>
      <c r="H129" s="526">
        <f t="shared" si="38"/>
        <v>354673.54742585006</v>
      </c>
      <c r="I129" s="577">
        <f t="shared" si="39"/>
        <v>354673.54742585006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7"/>
        <v/>
      </c>
      <c r="C130" s="507">
        <f>IF(D93="","-",+C129+1)</f>
        <v>2037</v>
      </c>
      <c r="D130" s="374">
        <f>IF(F129+SUM(E$99:E129)=D$92,F129,D$92-SUM(E$99:E129))</f>
        <v>1872346.1258897372</v>
      </c>
      <c r="E130" s="522">
        <f>IF(+J96&lt;F129,J96,D130)</f>
        <v>136466.83333333334</v>
      </c>
      <c r="F130" s="523">
        <f t="shared" si="36"/>
        <v>1735879.2925564039</v>
      </c>
      <c r="G130" s="523">
        <f t="shared" si="37"/>
        <v>1804112.7092230706</v>
      </c>
      <c r="H130" s="526">
        <f t="shared" si="38"/>
        <v>339328.65759719093</v>
      </c>
      <c r="I130" s="577">
        <f t="shared" si="39"/>
        <v>339328.65759719093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7"/>
        <v/>
      </c>
      <c r="C131" s="507">
        <f>IF(D93="","-",+C130+1)</f>
        <v>2038</v>
      </c>
      <c r="D131" s="374">
        <f>IF(F130+SUM(E$99:E130)=D$92,F130,D$92-SUM(E$99:E130))</f>
        <v>1735879.2925564039</v>
      </c>
      <c r="E131" s="522">
        <f>IF(+J96&lt;F130,J96,D131)</f>
        <v>136466.83333333334</v>
      </c>
      <c r="F131" s="523">
        <f t="shared" ref="F131:F154" si="40">+D131-E131</f>
        <v>1599412.4592230706</v>
      </c>
      <c r="G131" s="523">
        <f t="shared" ref="G131:G154" si="41">+(F131+D131)/2</f>
        <v>1667645.8758897372</v>
      </c>
      <c r="H131" s="526">
        <f t="shared" si="38"/>
        <v>323983.7677685318</v>
      </c>
      <c r="I131" s="577">
        <f t="shared" si="39"/>
        <v>323983.7677685318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7"/>
        <v/>
      </c>
      <c r="C132" s="507">
        <f>IF(D93="","-",+C131+1)</f>
        <v>2039</v>
      </c>
      <c r="D132" s="374">
        <f>IF(F131+SUM(E$99:E131)=D$92,F131,D$92-SUM(E$99:E131))</f>
        <v>1599412.4592230706</v>
      </c>
      <c r="E132" s="522">
        <f>IF(+J96&lt;F131,J96,D132)</f>
        <v>136466.83333333334</v>
      </c>
      <c r="F132" s="523">
        <f t="shared" si="40"/>
        <v>1462945.6258897374</v>
      </c>
      <c r="G132" s="523">
        <f t="shared" si="41"/>
        <v>1531179.0425564041</v>
      </c>
      <c r="H132" s="526">
        <f t="shared" si="38"/>
        <v>308638.87793987268</v>
      </c>
      <c r="I132" s="577">
        <f t="shared" si="39"/>
        <v>308638.87793987268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7"/>
        <v/>
      </c>
      <c r="C133" s="507">
        <f>IF(D93="","-",+C132+1)</f>
        <v>2040</v>
      </c>
      <c r="D133" s="374">
        <f>IF(F132+SUM(E$99:E132)=D$92,F132,D$92-SUM(E$99:E132))</f>
        <v>1462945.6258897374</v>
      </c>
      <c r="E133" s="522">
        <f>IF(+J96&lt;F132,J96,D133)</f>
        <v>136466.83333333334</v>
      </c>
      <c r="F133" s="523">
        <f t="shared" si="40"/>
        <v>1326478.7925564041</v>
      </c>
      <c r="G133" s="523">
        <f t="shared" si="41"/>
        <v>1394712.2092230706</v>
      </c>
      <c r="H133" s="526">
        <f t="shared" si="38"/>
        <v>293293.98811121343</v>
      </c>
      <c r="I133" s="577">
        <f t="shared" si="39"/>
        <v>293293.98811121343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7"/>
        <v/>
      </c>
      <c r="C134" s="507">
        <f>IF(D93="","-",+C133+1)</f>
        <v>2041</v>
      </c>
      <c r="D134" s="374">
        <f>IF(F133+SUM(E$99:E133)=D$92,F133,D$92-SUM(E$99:E133))</f>
        <v>1326478.7925564041</v>
      </c>
      <c r="E134" s="522">
        <f>IF(+J96&lt;F133,J96,D134)</f>
        <v>136466.83333333334</v>
      </c>
      <c r="F134" s="523">
        <f t="shared" si="40"/>
        <v>1190011.9592230709</v>
      </c>
      <c r="G134" s="523">
        <f t="shared" si="41"/>
        <v>1258245.3758897376</v>
      </c>
      <c r="H134" s="526">
        <f t="shared" si="38"/>
        <v>277949.09828255436</v>
      </c>
      <c r="I134" s="577">
        <f t="shared" si="39"/>
        <v>277949.09828255436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7"/>
        <v/>
      </c>
      <c r="C135" s="507">
        <f>IF(D93="","-",+C134+1)</f>
        <v>2042</v>
      </c>
      <c r="D135" s="374">
        <f>IF(F134+SUM(E$99:E134)=D$92,F134,D$92-SUM(E$99:E134))</f>
        <v>1190011.9592230709</v>
      </c>
      <c r="E135" s="522">
        <f>IF(+J96&lt;F134,J96,D135)</f>
        <v>136466.83333333334</v>
      </c>
      <c r="F135" s="523">
        <f t="shared" si="40"/>
        <v>1053545.1258897376</v>
      </c>
      <c r="G135" s="523">
        <f t="shared" si="41"/>
        <v>1121778.5425564041</v>
      </c>
      <c r="H135" s="526">
        <f t="shared" si="38"/>
        <v>262604.20845389517</v>
      </c>
      <c r="I135" s="577">
        <f t="shared" si="39"/>
        <v>262604.20845389517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7"/>
        <v/>
      </c>
      <c r="C136" s="507">
        <f>IF(D93="","-",+C135+1)</f>
        <v>2043</v>
      </c>
      <c r="D136" s="374">
        <f>IF(F135+SUM(E$99:E135)=D$92,F135,D$92-SUM(E$99:E135))</f>
        <v>1053545.1258897376</v>
      </c>
      <c r="E136" s="522">
        <f>IF(+J96&lt;F135,J96,D136)</f>
        <v>136466.83333333334</v>
      </c>
      <c r="F136" s="523">
        <f t="shared" si="40"/>
        <v>917078.29255640425</v>
      </c>
      <c r="G136" s="523">
        <f t="shared" si="41"/>
        <v>985311.70922307088</v>
      </c>
      <c r="H136" s="526">
        <f t="shared" si="38"/>
        <v>247259.31862523605</v>
      </c>
      <c r="I136" s="577">
        <f t="shared" si="39"/>
        <v>247259.31862523605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7"/>
        <v/>
      </c>
      <c r="C137" s="507">
        <f>IF(D93="","-",+C136+1)</f>
        <v>2044</v>
      </c>
      <c r="D137" s="374">
        <f>IF(F136+SUM(E$99:E136)=D$92,F136,D$92-SUM(E$99:E136))</f>
        <v>917078.29255640425</v>
      </c>
      <c r="E137" s="522">
        <f>IF(+J96&lt;F136,J96,D137)</f>
        <v>136466.83333333334</v>
      </c>
      <c r="F137" s="523">
        <f t="shared" si="40"/>
        <v>780611.45922307088</v>
      </c>
      <c r="G137" s="523">
        <f t="shared" si="41"/>
        <v>848844.87588973762</v>
      </c>
      <c r="H137" s="526">
        <f t="shared" si="38"/>
        <v>231914.42879657689</v>
      </c>
      <c r="I137" s="577">
        <f t="shared" si="39"/>
        <v>231914.42879657689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7"/>
        <v/>
      </c>
      <c r="C138" s="507">
        <f>IF(D93="","-",+C137+1)</f>
        <v>2045</v>
      </c>
      <c r="D138" s="374">
        <f>IF(F137+SUM(E$99:E137)=D$92,F137,D$92-SUM(E$99:E137))</f>
        <v>780611.45922307088</v>
      </c>
      <c r="E138" s="522">
        <f>IF(+J96&lt;F137,J96,D138)</f>
        <v>136466.83333333334</v>
      </c>
      <c r="F138" s="523">
        <f t="shared" si="40"/>
        <v>644144.62588973751</v>
      </c>
      <c r="G138" s="523">
        <f t="shared" si="41"/>
        <v>712378.04255640414</v>
      </c>
      <c r="H138" s="526">
        <f t="shared" si="38"/>
        <v>216569.5389679177</v>
      </c>
      <c r="I138" s="577">
        <f t="shared" si="39"/>
        <v>216569.5389679177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7"/>
        <v/>
      </c>
      <c r="C139" s="507">
        <f>IF(D93="","-",+C138+1)</f>
        <v>2046</v>
      </c>
      <c r="D139" s="374">
        <f>IF(F138+SUM(E$99:E138)=D$92,F138,D$92-SUM(E$99:E138))</f>
        <v>644144.62588973751</v>
      </c>
      <c r="E139" s="522">
        <f>IF(+J96&lt;F138,J96,D139)</f>
        <v>136466.83333333334</v>
      </c>
      <c r="F139" s="523">
        <f t="shared" si="40"/>
        <v>507677.79255640414</v>
      </c>
      <c r="G139" s="523">
        <f t="shared" si="41"/>
        <v>575911.20922307088</v>
      </c>
      <c r="H139" s="526">
        <f t="shared" si="38"/>
        <v>201224.64913925854</v>
      </c>
      <c r="I139" s="577">
        <f t="shared" si="39"/>
        <v>201224.64913925854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7"/>
        <v/>
      </c>
      <c r="C140" s="507">
        <f>IF(D93="","-",+C139+1)</f>
        <v>2047</v>
      </c>
      <c r="D140" s="374">
        <f>IF(F139+SUM(E$99:E139)=D$92,F139,D$92-SUM(E$99:E139))</f>
        <v>507677.79255640414</v>
      </c>
      <c r="E140" s="522">
        <f>IF(+J96&lt;F139,J96,D140)</f>
        <v>136466.83333333334</v>
      </c>
      <c r="F140" s="523">
        <f t="shared" si="40"/>
        <v>371210.95922307076</v>
      </c>
      <c r="G140" s="523">
        <f t="shared" si="41"/>
        <v>439444.37588973745</v>
      </c>
      <c r="H140" s="526">
        <f t="shared" si="38"/>
        <v>185879.75931059939</v>
      </c>
      <c r="I140" s="577">
        <f t="shared" si="39"/>
        <v>185879.75931059939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7"/>
        <v/>
      </c>
      <c r="C141" s="507">
        <f>IF(D93="","-",+C140+1)</f>
        <v>2048</v>
      </c>
      <c r="D141" s="374">
        <f>IF(F140+SUM(E$99:E140)=D$92,F140,D$92-SUM(E$99:E140))</f>
        <v>371210.95922307076</v>
      </c>
      <c r="E141" s="522">
        <f>IF(+J96&lt;F140,J96,D141)</f>
        <v>136466.83333333334</v>
      </c>
      <c r="F141" s="523">
        <f t="shared" si="40"/>
        <v>234744.12588973742</v>
      </c>
      <c r="G141" s="523">
        <f t="shared" si="41"/>
        <v>302977.54255640408</v>
      </c>
      <c r="H141" s="526">
        <f t="shared" si="38"/>
        <v>170534.86948194023</v>
      </c>
      <c r="I141" s="577">
        <f t="shared" si="39"/>
        <v>170534.86948194023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7"/>
        <v/>
      </c>
      <c r="C142" s="507">
        <f>IF(D93="","-",+C141+1)</f>
        <v>2049</v>
      </c>
      <c r="D142" s="374">
        <f>IF(F141+SUM(E$99:E141)=D$92,F141,D$92-SUM(E$99:E141))</f>
        <v>234744.12588973742</v>
      </c>
      <c r="E142" s="522">
        <f>IF(+J96&lt;F141,J96,D142)</f>
        <v>136466.83333333334</v>
      </c>
      <c r="F142" s="523">
        <f t="shared" si="40"/>
        <v>98277.292556404078</v>
      </c>
      <c r="G142" s="523">
        <f t="shared" si="41"/>
        <v>166510.70922307076</v>
      </c>
      <c r="H142" s="526">
        <f t="shared" si="38"/>
        <v>155189.97965328107</v>
      </c>
      <c r="I142" s="577">
        <f t="shared" si="39"/>
        <v>155189.97965328107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7"/>
        <v/>
      </c>
      <c r="C143" s="507">
        <f>IF(D93="","-",+C142+1)</f>
        <v>2050</v>
      </c>
      <c r="D143" s="374">
        <f>IF(F142+SUM(E$99:E142)=D$92,F142,D$92-SUM(E$99:E142))</f>
        <v>98277.292556404078</v>
      </c>
      <c r="E143" s="522">
        <f>IF(+J96&lt;F142,J96,D143)</f>
        <v>98277.292556404078</v>
      </c>
      <c r="F143" s="523">
        <f t="shared" si="40"/>
        <v>0</v>
      </c>
      <c r="G143" s="523">
        <f t="shared" si="41"/>
        <v>49138.646278202039</v>
      </c>
      <c r="H143" s="526">
        <f t="shared" si="38"/>
        <v>103802.64325921316</v>
      </c>
      <c r="I143" s="577">
        <f t="shared" si="39"/>
        <v>103802.64325921316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7"/>
        <v/>
      </c>
      <c r="C144" s="507">
        <f>IF(D93="","-",+C143+1)</f>
        <v>2051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7"/>
        <v/>
      </c>
      <c r="C145" s="507">
        <f>IF(D93="","-",+C144+1)</f>
        <v>2052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7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7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7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7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7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7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7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7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7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5731606.9999999972</v>
      </c>
      <c r="F155" s="375"/>
      <c r="G155" s="375"/>
      <c r="H155" s="375">
        <f>SUM(H99:H154)</f>
        <v>20272946.137803063</v>
      </c>
      <c r="I155" s="375">
        <f>SUM(I99:I154)</f>
        <v>20272946.137803063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tabColor indexed="16"/>
  </sheetPr>
  <dimension ref="A1:W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9.140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14.28515625" style="183" customWidth="1"/>
    <col min="24" max="16384" width="8.7109375" style="183"/>
  </cols>
  <sheetData>
    <row r="1" spans="1:23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14 of 74</v>
      </c>
      <c r="Q1" s="453"/>
      <c r="R1" s="269"/>
      <c r="S1" s="269"/>
      <c r="T1" s="269"/>
      <c r="U1" s="269"/>
      <c r="V1" s="269"/>
      <c r="W1" s="269"/>
    </row>
    <row r="2" spans="1:23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8038.0420796764802</v>
      </c>
      <c r="P5" s="269"/>
      <c r="R5" s="269"/>
      <c r="S5" s="269"/>
      <c r="T5" s="269"/>
      <c r="U5" s="269"/>
      <c r="V5" s="269"/>
      <c r="W5" s="269"/>
    </row>
    <row r="6" spans="1:23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8038.0420796764802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666" t="s">
        <v>482</v>
      </c>
      <c r="F9" s="478"/>
      <c r="G9" s="478"/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1945.2619047619048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 t="shared" ref="K26:K31" si="10">G26</f>
        <v>10397.989993961875</v>
      </c>
      <c r="L26" s="519">
        <f t="shared" si="7"/>
        <v>0</v>
      </c>
      <c r="M26" s="518">
        <f t="shared" ref="M26:M31" si="11"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 t="shared" si="10"/>
        <v>9832.9858090659618</v>
      </c>
      <c r="L27" s="519">
        <f t="shared" si="7"/>
        <v>0</v>
      </c>
      <c r="M27" s="518">
        <f t="shared" si="11"/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>
      <c r="B28" s="195" t="str">
        <f t="shared" si="4"/>
        <v/>
      </c>
      <c r="C28" s="507">
        <f>IF(D11="","-",+C27+1)</f>
        <v>2018</v>
      </c>
      <c r="D28" s="608">
        <v>63080.986219092796</v>
      </c>
      <c r="E28" s="609">
        <v>1992.7073170731708</v>
      </c>
      <c r="F28" s="608">
        <v>61088.278902019629</v>
      </c>
      <c r="G28" s="609">
        <v>9883.2977496491349</v>
      </c>
      <c r="H28" s="610">
        <v>9883.2977496491349</v>
      </c>
      <c r="I28" s="511">
        <f t="shared" si="0"/>
        <v>0</v>
      </c>
      <c r="J28" s="511"/>
      <c r="K28" s="518">
        <f t="shared" si="10"/>
        <v>9883.2977496491349</v>
      </c>
      <c r="L28" s="519">
        <f t="shared" si="7"/>
        <v>0</v>
      </c>
      <c r="M28" s="518">
        <f t="shared" si="11"/>
        <v>9883.2977496491349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>
      <c r="B29" s="195" t="str">
        <f t="shared" si="4"/>
        <v/>
      </c>
      <c r="C29" s="507">
        <f>IF(D11="","-",+C28+1)</f>
        <v>2019</v>
      </c>
      <c r="D29" s="608">
        <v>61088.278902019629</v>
      </c>
      <c r="E29" s="609">
        <v>1992.7073170731708</v>
      </c>
      <c r="F29" s="608">
        <v>59095.571584946461</v>
      </c>
      <c r="G29" s="609">
        <v>9630.036408757971</v>
      </c>
      <c r="H29" s="610">
        <v>9630.036408757971</v>
      </c>
      <c r="I29" s="511">
        <f t="shared" si="0"/>
        <v>0</v>
      </c>
      <c r="J29" s="511"/>
      <c r="K29" s="518">
        <f t="shared" si="10"/>
        <v>9630.036408757971</v>
      </c>
      <c r="L29" s="519">
        <f t="shared" ref="L29" si="12">IF(K29&lt;&gt;0,+G29-K29,0)</f>
        <v>0</v>
      </c>
      <c r="M29" s="518">
        <f t="shared" si="11"/>
        <v>9630.036408757971</v>
      </c>
      <c r="N29" s="514">
        <f t="shared" ref="N29" si="13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>
      <c r="B30" s="195" t="str">
        <f t="shared" si="4"/>
        <v/>
      </c>
      <c r="C30" s="507">
        <f>IF(D11="","-",+C29+1)</f>
        <v>2020</v>
      </c>
      <c r="D30" s="608">
        <v>59095.571584946461</v>
      </c>
      <c r="E30" s="609">
        <v>1992.7073170731708</v>
      </c>
      <c r="F30" s="608">
        <v>57102.864267873294</v>
      </c>
      <c r="G30" s="609">
        <v>7938.3172353794334</v>
      </c>
      <c r="H30" s="610">
        <v>7938.3172353794334</v>
      </c>
      <c r="I30" s="511">
        <f t="shared" si="0"/>
        <v>0</v>
      </c>
      <c r="J30" s="511"/>
      <c r="K30" s="518">
        <f t="shared" si="10"/>
        <v>7938.3172353794334</v>
      </c>
      <c r="L30" s="519">
        <f t="shared" ref="L30" si="14">IF(K30&lt;&gt;0,+G30-K30,0)</f>
        <v>0</v>
      </c>
      <c r="M30" s="518">
        <f t="shared" si="11"/>
        <v>7938.3172353794334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>
      <c r="B31" s="195" t="str">
        <f t="shared" si="4"/>
        <v>IU</v>
      </c>
      <c r="C31" s="507">
        <f>IF(D11="","-",+C30+1)</f>
        <v>2021</v>
      </c>
      <c r="D31" s="608">
        <v>57195.548329132529</v>
      </c>
      <c r="E31" s="609">
        <v>1945.2619047619048</v>
      </c>
      <c r="F31" s="608">
        <v>55250.286424370621</v>
      </c>
      <c r="G31" s="609">
        <v>7905.1466822533876</v>
      </c>
      <c r="H31" s="610">
        <v>7905.1466822533876</v>
      </c>
      <c r="I31" s="511">
        <f t="shared" si="0"/>
        <v>0</v>
      </c>
      <c r="J31" s="511"/>
      <c r="K31" s="518">
        <f t="shared" si="10"/>
        <v>7905.1466822533876</v>
      </c>
      <c r="L31" s="519">
        <f t="shared" ref="L31" si="15">IF(K31&lt;&gt;0,+G31-K31,0)</f>
        <v>0</v>
      </c>
      <c r="M31" s="518">
        <f t="shared" si="11"/>
        <v>7905.1466822533876</v>
      </c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>
      <c r="B32" s="195" t="str">
        <f t="shared" si="4"/>
        <v>IU</v>
      </c>
      <c r="C32" s="507">
        <f>IF(D11="","-",+C31+1)</f>
        <v>2022</v>
      </c>
      <c r="D32" s="523">
        <f>IF(F31+SUM(E$17:E31)=D$10,F31,D$10-SUM(E$17:E31))</f>
        <v>55157.602363111408</v>
      </c>
      <c r="E32" s="522">
        <f>IF(+I14&lt;F31,I14,D32)</f>
        <v>1945.2619047619048</v>
      </c>
      <c r="F32" s="523">
        <f t="shared" ref="F32:F48" si="16">+D32-E32</f>
        <v>53212.340458349499</v>
      </c>
      <c r="G32" s="524">
        <f t="shared" ref="G32:G72" si="17">+I$12*((D32+F32)/2)+E32</f>
        <v>8038.0420796764802</v>
      </c>
      <c r="H32" s="491">
        <f t="shared" ref="H32:H72" si="18">+I$13*((D32+F32)/2)+E32</f>
        <v>8038.0420796764802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>
      <c r="B33" s="582" t="str">
        <f t="shared" si="4"/>
        <v/>
      </c>
      <c r="C33" s="507">
        <f>IF(D11="","-",+C32+1)</f>
        <v>2023</v>
      </c>
      <c r="D33" s="523">
        <f>IF(F32+SUM(E$17:E32)=D$10,F32,D$10-SUM(E$17:E32))</f>
        <v>53212.340458349499</v>
      </c>
      <c r="E33" s="522">
        <f>IF(+I14&lt;F32,I14,D33)</f>
        <v>1945.2619047619048</v>
      </c>
      <c r="F33" s="523">
        <f t="shared" si="16"/>
        <v>51267.078553587591</v>
      </c>
      <c r="G33" s="524">
        <f t="shared" si="17"/>
        <v>7819.3088615944862</v>
      </c>
      <c r="H33" s="491">
        <f t="shared" si="18"/>
        <v>7819.3088615944862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  <c r="R33" s="269"/>
      <c r="S33" s="269"/>
      <c r="T33" s="269"/>
      <c r="U33" s="269"/>
      <c r="V33" s="269"/>
      <c r="W33" s="269"/>
    </row>
    <row r="34" spans="2:23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51267.078553587591</v>
      </c>
      <c r="E34" s="522">
        <f>IF(+I14&lt;F33,I14,D34)</f>
        <v>1945.2619047619048</v>
      </c>
      <c r="F34" s="523">
        <f t="shared" si="16"/>
        <v>49321.816648825683</v>
      </c>
      <c r="G34" s="524">
        <f t="shared" si="17"/>
        <v>7600.5756435124922</v>
      </c>
      <c r="H34" s="491">
        <f t="shared" si="18"/>
        <v>7600.5756435124922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  <c r="R34" s="269"/>
      <c r="S34" s="269"/>
      <c r="T34" s="269"/>
      <c r="U34" s="269"/>
      <c r="V34" s="269"/>
      <c r="W34" s="269"/>
    </row>
    <row r="35" spans="2:23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49321.816648825683</v>
      </c>
      <c r="E35" s="522">
        <f>IF(+I14&lt;F34,I14,D35)</f>
        <v>1945.2619047619048</v>
      </c>
      <c r="F35" s="523">
        <f t="shared" si="16"/>
        <v>47376.554744063775</v>
      </c>
      <c r="G35" s="524">
        <f t="shared" si="17"/>
        <v>7381.8424254304982</v>
      </c>
      <c r="H35" s="491">
        <f t="shared" si="18"/>
        <v>7381.8424254304982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47376.554744063775</v>
      </c>
      <c r="E36" s="522">
        <f>IF(+I14&lt;F35,I14,D36)</f>
        <v>1945.2619047619048</v>
      </c>
      <c r="F36" s="523">
        <f t="shared" si="16"/>
        <v>45431.292839301866</v>
      </c>
      <c r="G36" s="524">
        <f t="shared" si="17"/>
        <v>7163.1092073485042</v>
      </c>
      <c r="H36" s="491">
        <f t="shared" si="18"/>
        <v>7163.1092073485042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45431.292839301866</v>
      </c>
      <c r="E37" s="522">
        <f>IF(+I14&lt;F36,I14,D37)</f>
        <v>1945.2619047619048</v>
      </c>
      <c r="F37" s="523">
        <f t="shared" si="16"/>
        <v>43486.030934539958</v>
      </c>
      <c r="G37" s="524">
        <f t="shared" si="17"/>
        <v>6944.3759892665103</v>
      </c>
      <c r="H37" s="491">
        <f t="shared" si="18"/>
        <v>6944.3759892665103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43486.030934539958</v>
      </c>
      <c r="E38" s="522">
        <f>IF(+I14&lt;F37,I14,D38)</f>
        <v>1945.2619047619048</v>
      </c>
      <c r="F38" s="523">
        <f t="shared" si="16"/>
        <v>41540.76902977805</v>
      </c>
      <c r="G38" s="524">
        <f t="shared" si="17"/>
        <v>6725.6427711845154</v>
      </c>
      <c r="H38" s="491">
        <f t="shared" si="18"/>
        <v>6725.6427711845154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41540.76902977805</v>
      </c>
      <c r="E39" s="522">
        <f>IF(+I14&lt;F38,I14,D39)</f>
        <v>1945.2619047619048</v>
      </c>
      <c r="F39" s="523">
        <f t="shared" si="16"/>
        <v>39595.507125016142</v>
      </c>
      <c r="G39" s="524">
        <f t="shared" si="17"/>
        <v>6506.9095531025214</v>
      </c>
      <c r="H39" s="491">
        <f t="shared" si="18"/>
        <v>6506.9095531025214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39595.507125016142</v>
      </c>
      <c r="E40" s="522">
        <f>IF(+I14&lt;F39,I14,D40)</f>
        <v>1945.2619047619048</v>
      </c>
      <c r="F40" s="523">
        <f t="shared" si="16"/>
        <v>37650.245220254234</v>
      </c>
      <c r="G40" s="524">
        <f t="shared" si="17"/>
        <v>6288.1763350205274</v>
      </c>
      <c r="H40" s="491">
        <f t="shared" si="18"/>
        <v>6288.1763350205274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37650.245220254234</v>
      </c>
      <c r="E41" s="522">
        <f>IF(+I14&lt;F40,I14,D41)</f>
        <v>1945.2619047619048</v>
      </c>
      <c r="F41" s="523">
        <f t="shared" si="16"/>
        <v>35704.983315492325</v>
      </c>
      <c r="G41" s="524">
        <f t="shared" si="17"/>
        <v>6069.4431169385334</v>
      </c>
      <c r="H41" s="491">
        <f t="shared" si="18"/>
        <v>6069.4431169385334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35704.983315492325</v>
      </c>
      <c r="E42" s="522">
        <f>IF(+I14&lt;F41,I14,D42)</f>
        <v>1945.2619047619048</v>
      </c>
      <c r="F42" s="523">
        <f t="shared" si="16"/>
        <v>33759.721410730417</v>
      </c>
      <c r="G42" s="524">
        <f t="shared" si="17"/>
        <v>5850.7098988565394</v>
      </c>
      <c r="H42" s="491">
        <f t="shared" si="18"/>
        <v>5850.7098988565394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33759.721410730417</v>
      </c>
      <c r="E43" s="522">
        <f>IF(+I14&lt;F42,I14,D43)</f>
        <v>1945.2619047619048</v>
      </c>
      <c r="F43" s="523">
        <f t="shared" si="16"/>
        <v>31814.459505968513</v>
      </c>
      <c r="G43" s="524">
        <f t="shared" si="17"/>
        <v>5631.9766807745455</v>
      </c>
      <c r="H43" s="491">
        <f t="shared" si="18"/>
        <v>5631.9766807745455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31814.459505968513</v>
      </c>
      <c r="E44" s="522">
        <f>IF(+I14&lt;F43,I14,D44)</f>
        <v>1945.2619047619048</v>
      </c>
      <c r="F44" s="523">
        <f t="shared" si="16"/>
        <v>29869.197601206608</v>
      </c>
      <c r="G44" s="524">
        <f t="shared" si="17"/>
        <v>5413.2434626925524</v>
      </c>
      <c r="H44" s="491">
        <f t="shared" si="18"/>
        <v>5413.2434626925524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29869.197601206608</v>
      </c>
      <c r="E45" s="522">
        <f>IF(+I14&lt;F44,I14,D45)</f>
        <v>1945.2619047619048</v>
      </c>
      <c r="F45" s="523">
        <f t="shared" si="16"/>
        <v>27923.935696444703</v>
      </c>
      <c r="G45" s="524">
        <f t="shared" si="17"/>
        <v>5194.5102446105584</v>
      </c>
      <c r="H45" s="491">
        <f t="shared" si="18"/>
        <v>5194.5102446105584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27923.935696444703</v>
      </c>
      <c r="E46" s="522">
        <f>IF(+I14&lt;F45,I14,D46)</f>
        <v>1945.2619047619048</v>
      </c>
      <c r="F46" s="523">
        <f t="shared" si="16"/>
        <v>25978.673791682799</v>
      </c>
      <c r="G46" s="524">
        <f t="shared" si="17"/>
        <v>4975.7770265285644</v>
      </c>
      <c r="H46" s="491">
        <f t="shared" si="18"/>
        <v>4975.7770265285644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25978.673791682799</v>
      </c>
      <c r="E47" s="522">
        <f>IF(+I14&lt;F46,I14,D47)</f>
        <v>1945.2619047619048</v>
      </c>
      <c r="F47" s="523">
        <f t="shared" si="16"/>
        <v>24033.411886920894</v>
      </c>
      <c r="G47" s="524">
        <f t="shared" si="17"/>
        <v>4757.0438084465704</v>
      </c>
      <c r="H47" s="491">
        <f t="shared" si="18"/>
        <v>4757.0438084465704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24033.411886920894</v>
      </c>
      <c r="E48" s="522">
        <f>IF(+I14&lt;F47,I14,D48)</f>
        <v>1945.2619047619048</v>
      </c>
      <c r="F48" s="523">
        <f t="shared" si="16"/>
        <v>22088.14998215899</v>
      </c>
      <c r="G48" s="524">
        <f t="shared" si="17"/>
        <v>4538.3105903645774</v>
      </c>
      <c r="H48" s="491">
        <f t="shared" si="18"/>
        <v>4538.3105903645774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22088.14998215899</v>
      </c>
      <c r="E49" s="522">
        <f>IF(+I14&lt;F48,I14,D49)</f>
        <v>1945.2619047619048</v>
      </c>
      <c r="F49" s="523">
        <f t="shared" ref="F49:F72" si="19">+D49-E49</f>
        <v>20142.888077397085</v>
      </c>
      <c r="G49" s="524">
        <f t="shared" si="17"/>
        <v>4319.5773722825834</v>
      </c>
      <c r="H49" s="491">
        <f t="shared" si="18"/>
        <v>4319.5773722825834</v>
      </c>
      <c r="I49" s="511">
        <f t="shared" ref="I49:I72" si="20">H49-G49</f>
        <v>0</v>
      </c>
      <c r="J49" s="511"/>
      <c r="K49" s="525"/>
      <c r="L49" s="514">
        <f t="shared" ref="L49:L72" si="21">IF(K49&lt;&gt;0,+G49-K49,0)</f>
        <v>0</v>
      </c>
      <c r="M49" s="525"/>
      <c r="N49" s="514">
        <f t="shared" ref="N49:N72" si="22">IF(M49&lt;&gt;0,+H49-M49,0)</f>
        <v>0</v>
      </c>
      <c r="O49" s="514">
        <f t="shared" ref="O49:O72" si="23">+N49-L49</f>
        <v>0</v>
      </c>
      <c r="P49" s="272"/>
      <c r="R49" s="269"/>
      <c r="S49" s="269"/>
      <c r="T49" s="269"/>
      <c r="U49" s="269"/>
      <c r="V49" s="269"/>
      <c r="W49" s="269"/>
    </row>
    <row r="50" spans="2:23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20142.888077397085</v>
      </c>
      <c r="E50" s="522">
        <f>IF(+I14&lt;F49,I14,D50)</f>
        <v>1945.2619047619048</v>
      </c>
      <c r="F50" s="523">
        <f t="shared" si="19"/>
        <v>18197.62617263518</v>
      </c>
      <c r="G50" s="524">
        <f t="shared" si="17"/>
        <v>4100.8441542005903</v>
      </c>
      <c r="H50" s="491">
        <f t="shared" si="18"/>
        <v>4100.8441542005903</v>
      </c>
      <c r="I50" s="511">
        <f t="shared" si="20"/>
        <v>0</v>
      </c>
      <c r="J50" s="511"/>
      <c r="K50" s="525"/>
      <c r="L50" s="514">
        <f t="shared" si="21"/>
        <v>0</v>
      </c>
      <c r="M50" s="525"/>
      <c r="N50" s="514">
        <f t="shared" si="22"/>
        <v>0</v>
      </c>
      <c r="O50" s="514">
        <f t="shared" si="23"/>
        <v>0</v>
      </c>
      <c r="P50" s="272"/>
      <c r="R50" s="269"/>
      <c r="S50" s="269"/>
      <c r="T50" s="269"/>
      <c r="U50" s="269"/>
      <c r="V50" s="269"/>
      <c r="W50" s="269"/>
    </row>
    <row r="51" spans="2:23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18197.62617263518</v>
      </c>
      <c r="E51" s="522">
        <f>IF(+I14&lt;F50,I14,D51)</f>
        <v>1945.2619047619048</v>
      </c>
      <c r="F51" s="523">
        <f t="shared" si="19"/>
        <v>16252.364267873276</v>
      </c>
      <c r="G51" s="524">
        <f t="shared" si="17"/>
        <v>3882.1109361185959</v>
      </c>
      <c r="H51" s="491">
        <f t="shared" si="18"/>
        <v>3882.1109361185959</v>
      </c>
      <c r="I51" s="511">
        <f t="shared" si="20"/>
        <v>0</v>
      </c>
      <c r="J51" s="511"/>
      <c r="K51" s="525"/>
      <c r="L51" s="514">
        <f t="shared" si="21"/>
        <v>0</v>
      </c>
      <c r="M51" s="525"/>
      <c r="N51" s="514">
        <f t="shared" si="22"/>
        <v>0</v>
      </c>
      <c r="O51" s="514">
        <f t="shared" si="23"/>
        <v>0</v>
      </c>
      <c r="P51" s="272"/>
      <c r="R51" s="269"/>
      <c r="S51" s="269"/>
      <c r="T51" s="269"/>
      <c r="U51" s="269"/>
      <c r="V51" s="269"/>
      <c r="W51" s="269"/>
    </row>
    <row r="52" spans="2:23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16252.364267873276</v>
      </c>
      <c r="E52" s="522">
        <f>IF(+I14&lt;F51,I14,D52)</f>
        <v>1945.2619047619048</v>
      </c>
      <c r="F52" s="523">
        <f t="shared" si="19"/>
        <v>14307.102363111371</v>
      </c>
      <c r="G52" s="524">
        <f t="shared" si="17"/>
        <v>3663.3777180366023</v>
      </c>
      <c r="H52" s="491">
        <f t="shared" si="18"/>
        <v>3663.3777180366023</v>
      </c>
      <c r="I52" s="511">
        <f t="shared" si="20"/>
        <v>0</v>
      </c>
      <c r="J52" s="511"/>
      <c r="K52" s="525"/>
      <c r="L52" s="514">
        <f t="shared" si="21"/>
        <v>0</v>
      </c>
      <c r="M52" s="525"/>
      <c r="N52" s="514">
        <f t="shared" si="22"/>
        <v>0</v>
      </c>
      <c r="O52" s="514">
        <f t="shared" si="23"/>
        <v>0</v>
      </c>
      <c r="P52" s="272"/>
      <c r="R52" s="269"/>
      <c r="S52" s="269"/>
      <c r="T52" s="269"/>
      <c r="U52" s="269"/>
      <c r="V52" s="269"/>
      <c r="W52" s="269"/>
    </row>
    <row r="53" spans="2:23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14307.102363111371</v>
      </c>
      <c r="E53" s="522">
        <f>IF(+I14&lt;F52,I14,D53)</f>
        <v>1945.2619047619048</v>
      </c>
      <c r="F53" s="523">
        <f t="shared" si="19"/>
        <v>12361.840458349467</v>
      </c>
      <c r="G53" s="524">
        <f t="shared" si="17"/>
        <v>3444.6444999546084</v>
      </c>
      <c r="H53" s="491">
        <f t="shared" si="18"/>
        <v>3444.6444999546084</v>
      </c>
      <c r="I53" s="511">
        <f t="shared" si="20"/>
        <v>0</v>
      </c>
      <c r="J53" s="511"/>
      <c r="K53" s="525"/>
      <c r="L53" s="514">
        <f t="shared" si="21"/>
        <v>0</v>
      </c>
      <c r="M53" s="525"/>
      <c r="N53" s="514">
        <f t="shared" si="22"/>
        <v>0</v>
      </c>
      <c r="O53" s="514">
        <f t="shared" si="23"/>
        <v>0</v>
      </c>
      <c r="P53" s="272"/>
      <c r="R53" s="269"/>
      <c r="S53" s="269"/>
      <c r="T53" s="269"/>
      <c r="U53" s="269"/>
      <c r="V53" s="269"/>
      <c r="W53" s="269"/>
    </row>
    <row r="54" spans="2:23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12361.840458349467</v>
      </c>
      <c r="E54" s="522">
        <f>IF(+I14&lt;F53,I14,D54)</f>
        <v>1945.2619047619048</v>
      </c>
      <c r="F54" s="523">
        <f t="shared" si="19"/>
        <v>10416.578553587562</v>
      </c>
      <c r="G54" s="524">
        <f t="shared" si="17"/>
        <v>3225.9112818726153</v>
      </c>
      <c r="H54" s="491">
        <f t="shared" si="18"/>
        <v>3225.9112818726153</v>
      </c>
      <c r="I54" s="511">
        <f t="shared" si="20"/>
        <v>0</v>
      </c>
      <c r="J54" s="511"/>
      <c r="K54" s="525"/>
      <c r="L54" s="514">
        <f t="shared" si="21"/>
        <v>0</v>
      </c>
      <c r="M54" s="525"/>
      <c r="N54" s="514">
        <f t="shared" si="22"/>
        <v>0</v>
      </c>
      <c r="O54" s="514">
        <f t="shared" si="23"/>
        <v>0</v>
      </c>
      <c r="P54" s="272"/>
      <c r="R54" s="269"/>
      <c r="S54" s="269"/>
      <c r="T54" s="269"/>
      <c r="U54" s="269"/>
      <c r="V54" s="269"/>
      <c r="W54" s="269"/>
    </row>
    <row r="55" spans="2:23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10416.578553587562</v>
      </c>
      <c r="E55" s="522">
        <f>IF(+I14&lt;F54,I14,D55)</f>
        <v>1945.2619047619048</v>
      </c>
      <c r="F55" s="523">
        <f t="shared" si="19"/>
        <v>8471.3166488256575</v>
      </c>
      <c r="G55" s="524">
        <f t="shared" si="17"/>
        <v>3007.1780637906213</v>
      </c>
      <c r="H55" s="491">
        <f t="shared" si="18"/>
        <v>3007.1780637906213</v>
      </c>
      <c r="I55" s="511">
        <f t="shared" si="20"/>
        <v>0</v>
      </c>
      <c r="J55" s="511"/>
      <c r="K55" s="525"/>
      <c r="L55" s="514">
        <f t="shared" si="21"/>
        <v>0</v>
      </c>
      <c r="M55" s="525"/>
      <c r="N55" s="514">
        <f t="shared" si="22"/>
        <v>0</v>
      </c>
      <c r="O55" s="514">
        <f t="shared" si="23"/>
        <v>0</v>
      </c>
      <c r="P55" s="272"/>
      <c r="R55" s="269"/>
      <c r="S55" s="269"/>
      <c r="T55" s="269"/>
      <c r="U55" s="269"/>
      <c r="V55" s="269"/>
      <c r="W55" s="269"/>
    </row>
    <row r="56" spans="2:23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8471.3166488256575</v>
      </c>
      <c r="E56" s="522">
        <f>IF(+I14&lt;F55,I14,D56)</f>
        <v>1945.2619047619048</v>
      </c>
      <c r="F56" s="523">
        <f t="shared" si="19"/>
        <v>6526.0547440637529</v>
      </c>
      <c r="G56" s="524">
        <f t="shared" si="17"/>
        <v>2788.4448457086273</v>
      </c>
      <c r="H56" s="491">
        <f t="shared" si="18"/>
        <v>2788.4448457086273</v>
      </c>
      <c r="I56" s="511">
        <f t="shared" si="20"/>
        <v>0</v>
      </c>
      <c r="J56" s="511"/>
      <c r="K56" s="525"/>
      <c r="L56" s="514">
        <f t="shared" si="21"/>
        <v>0</v>
      </c>
      <c r="M56" s="525"/>
      <c r="N56" s="514">
        <f t="shared" si="22"/>
        <v>0</v>
      </c>
      <c r="O56" s="514">
        <f t="shared" si="23"/>
        <v>0</v>
      </c>
      <c r="P56" s="272"/>
      <c r="R56" s="269"/>
      <c r="S56" s="269"/>
      <c r="T56" s="269"/>
      <c r="U56" s="269"/>
      <c r="V56" s="269"/>
      <c r="W56" s="269"/>
    </row>
    <row r="57" spans="2:23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6526.0547440637529</v>
      </c>
      <c r="E57" s="522">
        <f>IF(+I14&lt;F56,I14,D57)</f>
        <v>1945.2619047619048</v>
      </c>
      <c r="F57" s="523">
        <f t="shared" si="19"/>
        <v>4580.7928393018483</v>
      </c>
      <c r="G57" s="524">
        <f t="shared" si="17"/>
        <v>2569.7116276266338</v>
      </c>
      <c r="H57" s="491">
        <f t="shared" si="18"/>
        <v>2569.7116276266338</v>
      </c>
      <c r="I57" s="511">
        <f t="shared" si="20"/>
        <v>0</v>
      </c>
      <c r="J57" s="511"/>
      <c r="K57" s="525"/>
      <c r="L57" s="514">
        <f t="shared" si="21"/>
        <v>0</v>
      </c>
      <c r="M57" s="525"/>
      <c r="N57" s="514">
        <f t="shared" si="22"/>
        <v>0</v>
      </c>
      <c r="O57" s="514">
        <f t="shared" si="23"/>
        <v>0</v>
      </c>
      <c r="P57" s="272"/>
      <c r="R57" s="269"/>
      <c r="S57" s="269"/>
      <c r="T57" s="269"/>
      <c r="U57" s="269"/>
      <c r="V57" s="269"/>
      <c r="W57" s="269"/>
    </row>
    <row r="58" spans="2:23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4580.7928393018483</v>
      </c>
      <c r="E58" s="522">
        <f>IF(+I14&lt;F57,I14,D58)</f>
        <v>1945.2619047619048</v>
      </c>
      <c r="F58" s="523">
        <f t="shared" si="19"/>
        <v>2635.5309345399437</v>
      </c>
      <c r="G58" s="524">
        <f t="shared" si="17"/>
        <v>2350.9784095446403</v>
      </c>
      <c r="H58" s="491">
        <f t="shared" si="18"/>
        <v>2350.9784095446403</v>
      </c>
      <c r="I58" s="511">
        <f t="shared" si="20"/>
        <v>0</v>
      </c>
      <c r="J58" s="511"/>
      <c r="K58" s="525"/>
      <c r="L58" s="514">
        <f t="shared" si="21"/>
        <v>0</v>
      </c>
      <c r="M58" s="525"/>
      <c r="N58" s="514">
        <f t="shared" si="22"/>
        <v>0</v>
      </c>
      <c r="O58" s="514">
        <f t="shared" si="23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2635.5309345399437</v>
      </c>
      <c r="E59" s="522">
        <f>IF(+I14&lt;F58,I14,D59)</f>
        <v>1945.2619047619048</v>
      </c>
      <c r="F59" s="523">
        <f t="shared" si="19"/>
        <v>690.26902977803888</v>
      </c>
      <c r="G59" s="524">
        <f t="shared" si="17"/>
        <v>2132.2451914626463</v>
      </c>
      <c r="H59" s="491">
        <f t="shared" si="18"/>
        <v>2132.2451914626463</v>
      </c>
      <c r="I59" s="511">
        <f t="shared" si="20"/>
        <v>0</v>
      </c>
      <c r="J59" s="511"/>
      <c r="K59" s="525"/>
      <c r="L59" s="514">
        <f t="shared" si="21"/>
        <v>0</v>
      </c>
      <c r="M59" s="525"/>
      <c r="N59" s="514">
        <f t="shared" si="22"/>
        <v>0</v>
      </c>
      <c r="O59" s="514">
        <f t="shared" si="23"/>
        <v>0</v>
      </c>
      <c r="P59" s="272"/>
      <c r="R59" s="269"/>
      <c r="S59" s="269"/>
      <c r="T59" s="269"/>
      <c r="U59" s="269"/>
      <c r="V59" s="269"/>
      <c r="W59" s="269"/>
    </row>
    <row r="60" spans="2:23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690.26902977803888</v>
      </c>
      <c r="E60" s="522">
        <f>IF(+I14&lt;F59,I14,D60)</f>
        <v>690.26902977803888</v>
      </c>
      <c r="F60" s="523">
        <f t="shared" si="19"/>
        <v>0</v>
      </c>
      <c r="G60" s="524">
        <f t="shared" si="17"/>
        <v>729.07736860791124</v>
      </c>
      <c r="H60" s="491">
        <f t="shared" si="18"/>
        <v>729.07736860791124</v>
      </c>
      <c r="I60" s="511">
        <f t="shared" si="20"/>
        <v>0</v>
      </c>
      <c r="J60" s="511"/>
      <c r="K60" s="525"/>
      <c r="L60" s="514">
        <f t="shared" si="21"/>
        <v>0</v>
      </c>
      <c r="M60" s="525"/>
      <c r="N60" s="514">
        <f t="shared" si="22"/>
        <v>0</v>
      </c>
      <c r="O60" s="514">
        <f t="shared" si="23"/>
        <v>0</v>
      </c>
      <c r="P60" s="272"/>
      <c r="R60" s="269"/>
      <c r="S60" s="269"/>
      <c r="T60" s="269"/>
      <c r="U60" s="269"/>
      <c r="V60" s="269"/>
      <c r="W60" s="269"/>
    </row>
    <row r="61" spans="2:23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4">
        <f t="shared" si="17"/>
        <v>0</v>
      </c>
      <c r="H61" s="491">
        <f t="shared" si="18"/>
        <v>0</v>
      </c>
      <c r="I61" s="511">
        <f t="shared" si="20"/>
        <v>0</v>
      </c>
      <c r="J61" s="511"/>
      <c r="K61" s="525"/>
      <c r="L61" s="514">
        <f t="shared" si="21"/>
        <v>0</v>
      </c>
      <c r="M61" s="525"/>
      <c r="N61" s="514">
        <f t="shared" si="22"/>
        <v>0</v>
      </c>
      <c r="O61" s="514">
        <f t="shared" si="23"/>
        <v>0</v>
      </c>
      <c r="P61" s="272"/>
      <c r="R61" s="269"/>
      <c r="S61" s="269"/>
      <c r="T61" s="269"/>
      <c r="U61" s="269"/>
      <c r="V61" s="269"/>
      <c r="W61" s="269"/>
    </row>
    <row r="62" spans="2:23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4">
        <f t="shared" si="17"/>
        <v>0</v>
      </c>
      <c r="H62" s="491">
        <f t="shared" si="18"/>
        <v>0</v>
      </c>
      <c r="I62" s="511">
        <f t="shared" si="20"/>
        <v>0</v>
      </c>
      <c r="J62" s="511"/>
      <c r="K62" s="525"/>
      <c r="L62" s="514">
        <f t="shared" si="21"/>
        <v>0</v>
      </c>
      <c r="M62" s="525"/>
      <c r="N62" s="514">
        <f t="shared" si="22"/>
        <v>0</v>
      </c>
      <c r="O62" s="514">
        <f t="shared" si="23"/>
        <v>0</v>
      </c>
      <c r="P62" s="272"/>
      <c r="R62" s="269"/>
      <c r="S62" s="269"/>
      <c r="T62" s="269"/>
      <c r="U62" s="269"/>
      <c r="V62" s="269"/>
      <c r="W62" s="269"/>
    </row>
    <row r="63" spans="2:23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4">
        <f t="shared" si="17"/>
        <v>0</v>
      </c>
      <c r="H63" s="491">
        <f t="shared" si="18"/>
        <v>0</v>
      </c>
      <c r="I63" s="511">
        <f t="shared" si="20"/>
        <v>0</v>
      </c>
      <c r="J63" s="511"/>
      <c r="K63" s="525"/>
      <c r="L63" s="514">
        <f t="shared" si="21"/>
        <v>0</v>
      </c>
      <c r="M63" s="525"/>
      <c r="N63" s="514">
        <f t="shared" si="22"/>
        <v>0</v>
      </c>
      <c r="O63" s="514">
        <f t="shared" si="23"/>
        <v>0</v>
      </c>
      <c r="P63" s="272"/>
      <c r="R63" s="269"/>
      <c r="S63" s="269"/>
      <c r="T63" s="269"/>
      <c r="U63" s="269"/>
      <c r="V63" s="269"/>
      <c r="W63" s="269"/>
    </row>
    <row r="64" spans="2:23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4">
        <f t="shared" si="17"/>
        <v>0</v>
      </c>
      <c r="H64" s="491">
        <f t="shared" si="18"/>
        <v>0</v>
      </c>
      <c r="I64" s="511">
        <f t="shared" si="20"/>
        <v>0</v>
      </c>
      <c r="J64" s="511"/>
      <c r="K64" s="525"/>
      <c r="L64" s="514">
        <f t="shared" si="21"/>
        <v>0</v>
      </c>
      <c r="M64" s="525"/>
      <c r="N64" s="514">
        <f t="shared" si="22"/>
        <v>0</v>
      </c>
      <c r="O64" s="514">
        <f t="shared" si="23"/>
        <v>0</v>
      </c>
      <c r="P64" s="272"/>
      <c r="R64" s="269"/>
      <c r="S64" s="269"/>
      <c r="T64" s="269"/>
      <c r="U64" s="269"/>
      <c r="V64" s="269"/>
      <c r="W64" s="269"/>
    </row>
    <row r="65" spans="1:23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4">
        <f t="shared" si="17"/>
        <v>0</v>
      </c>
      <c r="H65" s="491">
        <f t="shared" si="18"/>
        <v>0</v>
      </c>
      <c r="I65" s="511">
        <f t="shared" si="20"/>
        <v>0</v>
      </c>
      <c r="J65" s="511"/>
      <c r="K65" s="525"/>
      <c r="L65" s="514">
        <f t="shared" si="21"/>
        <v>0</v>
      </c>
      <c r="M65" s="525"/>
      <c r="N65" s="514">
        <f t="shared" si="22"/>
        <v>0</v>
      </c>
      <c r="O65" s="514">
        <f t="shared" si="23"/>
        <v>0</v>
      </c>
      <c r="P65" s="272"/>
      <c r="R65" s="269"/>
      <c r="S65" s="269"/>
      <c r="T65" s="269"/>
      <c r="U65" s="269"/>
      <c r="V65" s="269"/>
      <c r="W65" s="269"/>
    </row>
    <row r="66" spans="1:23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4">
        <f t="shared" si="17"/>
        <v>0</v>
      </c>
      <c r="H66" s="491">
        <f t="shared" si="18"/>
        <v>0</v>
      </c>
      <c r="I66" s="511">
        <f t="shared" si="20"/>
        <v>0</v>
      </c>
      <c r="J66" s="511"/>
      <c r="K66" s="525"/>
      <c r="L66" s="514">
        <f t="shared" si="21"/>
        <v>0</v>
      </c>
      <c r="M66" s="525"/>
      <c r="N66" s="514">
        <f t="shared" si="22"/>
        <v>0</v>
      </c>
      <c r="O66" s="514">
        <f t="shared" si="23"/>
        <v>0</v>
      </c>
      <c r="P66" s="272"/>
      <c r="R66" s="269"/>
      <c r="S66" s="269"/>
      <c r="T66" s="269"/>
      <c r="U66" s="269"/>
      <c r="V66" s="269"/>
      <c r="W66" s="269"/>
    </row>
    <row r="67" spans="1:23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4">
        <f t="shared" si="17"/>
        <v>0</v>
      </c>
      <c r="H67" s="491">
        <f t="shared" si="18"/>
        <v>0</v>
      </c>
      <c r="I67" s="511">
        <f t="shared" si="20"/>
        <v>0</v>
      </c>
      <c r="J67" s="511"/>
      <c r="K67" s="525"/>
      <c r="L67" s="514">
        <f t="shared" si="21"/>
        <v>0</v>
      </c>
      <c r="M67" s="525"/>
      <c r="N67" s="514">
        <f t="shared" si="22"/>
        <v>0</v>
      </c>
      <c r="O67" s="514">
        <f t="shared" si="23"/>
        <v>0</v>
      </c>
      <c r="P67" s="272"/>
      <c r="R67" s="269"/>
      <c r="S67" s="269"/>
      <c r="T67" s="269"/>
      <c r="U67" s="269"/>
      <c r="V67" s="269"/>
      <c r="W67" s="269"/>
    </row>
    <row r="68" spans="1:23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4">
        <f t="shared" si="17"/>
        <v>0</v>
      </c>
      <c r="H68" s="491">
        <f t="shared" si="18"/>
        <v>0</v>
      </c>
      <c r="I68" s="511">
        <f t="shared" si="20"/>
        <v>0</v>
      </c>
      <c r="J68" s="511"/>
      <c r="K68" s="525"/>
      <c r="L68" s="514">
        <f t="shared" si="21"/>
        <v>0</v>
      </c>
      <c r="M68" s="525"/>
      <c r="N68" s="514">
        <f t="shared" si="22"/>
        <v>0</v>
      </c>
      <c r="O68" s="514">
        <f t="shared" si="23"/>
        <v>0</v>
      </c>
      <c r="P68" s="272"/>
      <c r="R68" s="269"/>
      <c r="S68" s="269"/>
      <c r="T68" s="269"/>
      <c r="U68" s="269"/>
      <c r="V68" s="269"/>
      <c r="W68" s="269"/>
    </row>
    <row r="69" spans="1:23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4">
        <f t="shared" si="17"/>
        <v>0</v>
      </c>
      <c r="H69" s="491">
        <f t="shared" si="18"/>
        <v>0</v>
      </c>
      <c r="I69" s="511">
        <f t="shared" si="20"/>
        <v>0</v>
      </c>
      <c r="J69" s="511"/>
      <c r="K69" s="525"/>
      <c r="L69" s="514">
        <f t="shared" si="21"/>
        <v>0</v>
      </c>
      <c r="M69" s="525"/>
      <c r="N69" s="514">
        <f t="shared" si="22"/>
        <v>0</v>
      </c>
      <c r="O69" s="514">
        <f t="shared" si="23"/>
        <v>0</v>
      </c>
      <c r="P69" s="272"/>
      <c r="R69" s="269"/>
      <c r="S69" s="269"/>
      <c r="T69" s="269"/>
      <c r="U69" s="269"/>
      <c r="V69" s="269"/>
      <c r="W69" s="269"/>
    </row>
    <row r="70" spans="1:23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4">
        <f t="shared" si="17"/>
        <v>0</v>
      </c>
      <c r="H70" s="491">
        <f t="shared" si="18"/>
        <v>0</v>
      </c>
      <c r="I70" s="511">
        <f t="shared" si="20"/>
        <v>0</v>
      </c>
      <c r="J70" s="511"/>
      <c r="K70" s="525"/>
      <c r="L70" s="514">
        <f t="shared" si="21"/>
        <v>0</v>
      </c>
      <c r="M70" s="525"/>
      <c r="N70" s="514">
        <f t="shared" si="22"/>
        <v>0</v>
      </c>
      <c r="O70" s="514">
        <f t="shared" si="23"/>
        <v>0</v>
      </c>
      <c r="P70" s="272"/>
      <c r="R70" s="269"/>
      <c r="S70" s="269"/>
      <c r="T70" s="269"/>
      <c r="U70" s="269"/>
      <c r="V70" s="269"/>
      <c r="W70" s="269"/>
    </row>
    <row r="71" spans="1:23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4">
        <f t="shared" si="17"/>
        <v>0</v>
      </c>
      <c r="H71" s="491">
        <f t="shared" si="18"/>
        <v>0</v>
      </c>
      <c r="I71" s="511">
        <f t="shared" si="20"/>
        <v>0</v>
      </c>
      <c r="J71" s="511"/>
      <c r="K71" s="525"/>
      <c r="L71" s="514">
        <f t="shared" si="21"/>
        <v>0</v>
      </c>
      <c r="M71" s="525"/>
      <c r="N71" s="514">
        <f t="shared" si="22"/>
        <v>0</v>
      </c>
      <c r="O71" s="514">
        <f t="shared" si="23"/>
        <v>0</v>
      </c>
      <c r="P71" s="272"/>
      <c r="R71" s="269"/>
      <c r="S71" s="269"/>
      <c r="T71" s="269"/>
      <c r="U71" s="269"/>
      <c r="V71" s="269"/>
      <c r="W71" s="269"/>
    </row>
    <row r="72" spans="1:23" ht="13.5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28">
        <f t="shared" si="17"/>
        <v>0</v>
      </c>
      <c r="H72" s="528">
        <f t="shared" si="18"/>
        <v>0</v>
      </c>
      <c r="I72" s="531">
        <f t="shared" si="20"/>
        <v>0</v>
      </c>
      <c r="J72" s="511"/>
      <c r="K72" s="532"/>
      <c r="L72" s="533">
        <f t="shared" si="21"/>
        <v>0</v>
      </c>
      <c r="M72" s="532"/>
      <c r="N72" s="533">
        <f t="shared" si="22"/>
        <v>0</v>
      </c>
      <c r="O72" s="533">
        <f t="shared" si="23"/>
        <v>0</v>
      </c>
      <c r="P72" s="272"/>
      <c r="R72" s="269"/>
      <c r="S72" s="269"/>
      <c r="T72" s="269"/>
      <c r="U72" s="269"/>
      <c r="V72" s="269"/>
      <c r="W72" s="269"/>
    </row>
    <row r="73" spans="1:23">
      <c r="C73" s="374" t="s">
        <v>78</v>
      </c>
      <c r="D73" s="375"/>
      <c r="E73" s="375">
        <f>SUM(E17:E72)</f>
        <v>81701.000000000044</v>
      </c>
      <c r="F73" s="375"/>
      <c r="G73" s="375">
        <f>SUM(G17:G72)</f>
        <v>293567.54390831949</v>
      </c>
      <c r="H73" s="375">
        <f>SUM(H17:H72)</f>
        <v>293567.54390831949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74</v>
      </c>
      <c r="Q83" s="269"/>
      <c r="R83" s="269"/>
      <c r="S83" s="269"/>
      <c r="T83" s="269"/>
      <c r="U83" s="269"/>
      <c r="V83" s="269"/>
      <c r="W83" s="269"/>
    </row>
    <row r="84" spans="1:23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7938.3172353794334</v>
      </c>
      <c r="N87" s="546">
        <f>IF(J92&lt;D11,0,VLOOKUP(J92,C17:O72,11))</f>
        <v>7938.3172353794334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8229.9197146067363</v>
      </c>
      <c r="N88" s="550">
        <f>IF(J92&lt;D11,0,VLOOKUP(J92,C99:P154,7))</f>
        <v>8229.9197146067363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291.60247922730287</v>
      </c>
      <c r="N89" s="555">
        <f>+N88-N87</f>
        <v>291.60247922730287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/>
      <c r="F91" s="560"/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>
      <c r="C92" s="486" t="s">
        <v>51</v>
      </c>
      <c r="D92" s="483">
        <v>81701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1945.2619047619048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>
      <c r="C99" s="507">
        <f>IF(D93= "","-",D93)</f>
        <v>2007</v>
      </c>
      <c r="D99" s="508">
        <f>IF(D93=C99,0,D92)</f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24">+I99-H99</f>
        <v>0</v>
      </c>
      <c r="K99" s="514"/>
      <c r="L99" s="512">
        <v>0</v>
      </c>
      <c r="M99" s="513">
        <f t="shared" ref="M99:M130" si="25">IF(L99&lt;&gt;0,+H99-L99,0)</f>
        <v>0</v>
      </c>
      <c r="N99" s="512">
        <v>0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24"/>
        <v>0</v>
      </c>
      <c r="K100" s="514"/>
      <c r="L100" s="518">
        <v>10006</v>
      </c>
      <c r="M100" s="514">
        <f t="shared" si="25"/>
        <v>0</v>
      </c>
      <c r="N100" s="518">
        <v>10006</v>
      </c>
      <c r="O100" s="514">
        <f t="shared" si="26"/>
        <v>0</v>
      </c>
      <c r="P100" s="514">
        <f t="shared" si="27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>
      <c r="B101" s="195" t="str">
        <f t="shared" ref="B101:B154" si="28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24"/>
        <v>0</v>
      </c>
      <c r="K101" s="514"/>
      <c r="L101" s="518">
        <f t="shared" ref="L101:L106" si="29">H101</f>
        <v>8972.4855002204786</v>
      </c>
      <c r="M101" s="519">
        <f t="shared" si="25"/>
        <v>0</v>
      </c>
      <c r="N101" s="518">
        <f t="shared" ref="N101:N106" si="30">I101</f>
        <v>8972.4855002204786</v>
      </c>
      <c r="O101" s="514">
        <f t="shared" si="26"/>
        <v>0</v>
      </c>
      <c r="P101" s="514">
        <f t="shared" si="27"/>
        <v>0</v>
      </c>
      <c r="Q101" s="269"/>
      <c r="R101" s="269"/>
      <c r="S101" s="269"/>
      <c r="T101" s="269"/>
      <c r="U101" s="269"/>
      <c r="V101" s="269"/>
      <c r="W101" s="269"/>
    </row>
    <row r="102" spans="1:23">
      <c r="B102" s="195" t="str">
        <f t="shared" si="28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24"/>
        <v>0</v>
      </c>
      <c r="K102" s="514"/>
      <c r="L102" s="518">
        <f t="shared" si="29"/>
        <v>14837.671154363743</v>
      </c>
      <c r="M102" s="519">
        <f t="shared" si="25"/>
        <v>0</v>
      </c>
      <c r="N102" s="518">
        <f t="shared" si="30"/>
        <v>14837.671154363743</v>
      </c>
      <c r="O102" s="514">
        <f t="shared" si="26"/>
        <v>0</v>
      </c>
      <c r="P102" s="514">
        <f t="shared" si="27"/>
        <v>0</v>
      </c>
      <c r="Q102" s="269"/>
      <c r="R102" s="269"/>
      <c r="S102" s="269"/>
      <c r="T102" s="269"/>
      <c r="U102" s="269"/>
      <c r="V102" s="269"/>
      <c r="W102" s="269"/>
    </row>
    <row r="103" spans="1:23">
      <c r="B103" s="195" t="str">
        <f t="shared" si="28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24"/>
        <v>0</v>
      </c>
      <c r="K103" s="514"/>
      <c r="L103" s="518">
        <f t="shared" si="29"/>
        <v>13349.876325445057</v>
      </c>
      <c r="M103" s="519">
        <f t="shared" si="25"/>
        <v>0</v>
      </c>
      <c r="N103" s="518">
        <f t="shared" si="30"/>
        <v>13349.876325445057</v>
      </c>
      <c r="O103" s="514">
        <f t="shared" si="26"/>
        <v>0</v>
      </c>
      <c r="P103" s="514">
        <f t="shared" si="27"/>
        <v>0</v>
      </c>
      <c r="Q103" s="269"/>
      <c r="R103" s="269"/>
      <c r="S103" s="269"/>
      <c r="T103" s="269"/>
      <c r="U103" s="269"/>
      <c r="V103" s="269"/>
      <c r="W103" s="269"/>
    </row>
    <row r="104" spans="1:23">
      <c r="B104" s="195" t="str">
        <f t="shared" si="28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24"/>
        <v>0</v>
      </c>
      <c r="K104" s="514"/>
      <c r="L104" s="518">
        <f t="shared" si="29"/>
        <v>12818.97009538296</v>
      </c>
      <c r="M104" s="519">
        <f t="shared" si="25"/>
        <v>0</v>
      </c>
      <c r="N104" s="518">
        <f t="shared" si="30"/>
        <v>12818.97009538296</v>
      </c>
      <c r="O104" s="514">
        <f t="shared" si="26"/>
        <v>0</v>
      </c>
      <c r="P104" s="514">
        <f t="shared" si="27"/>
        <v>0</v>
      </c>
      <c r="Q104" s="269"/>
      <c r="R104" s="269"/>
      <c r="S104" s="269"/>
      <c r="T104" s="269"/>
      <c r="U104" s="269"/>
      <c r="V104" s="269"/>
      <c r="W104" s="269"/>
    </row>
    <row r="105" spans="1:23">
      <c r="B105" s="195" t="str">
        <f t="shared" si="28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29"/>
        <v>11679.251522399856</v>
      </c>
      <c r="M105" s="519">
        <f t="shared" ref="M105:M110" si="31">IF(L105&lt;&gt;0,+H105-L105,0)</f>
        <v>0</v>
      </c>
      <c r="N105" s="518">
        <f t="shared" si="30"/>
        <v>11679.251522399856</v>
      </c>
      <c r="O105" s="514">
        <f t="shared" ref="O105:O110" si="32">IF(N105&lt;&gt;0,+I105-N105,0)</f>
        <v>0</v>
      </c>
      <c r="P105" s="514">
        <f t="shared" ref="P105:P110" si="33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>
      <c r="B106" s="195" t="str">
        <f t="shared" si="28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29"/>
        <v>11460.298583288852</v>
      </c>
      <c r="M106" s="519">
        <f t="shared" si="31"/>
        <v>0</v>
      </c>
      <c r="N106" s="518">
        <f t="shared" si="30"/>
        <v>11460.298583288852</v>
      </c>
      <c r="O106" s="514">
        <f t="shared" si="32"/>
        <v>0</v>
      </c>
      <c r="P106" s="514">
        <f t="shared" si="33"/>
        <v>0</v>
      </c>
      <c r="Q106" s="269"/>
      <c r="R106" s="269"/>
      <c r="S106" s="269"/>
      <c r="T106" s="269"/>
      <c r="U106" s="269"/>
      <c r="V106" s="269"/>
      <c r="W106" s="269"/>
    </row>
    <row r="107" spans="1:23">
      <c r="B107" s="195" t="str">
        <f t="shared" si="28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24"/>
        <v>0</v>
      </c>
      <c r="K107" s="514"/>
      <c r="L107" s="518">
        <f t="shared" ref="L107:L112" si="34">H107</f>
        <v>10913.140814685254</v>
      </c>
      <c r="M107" s="519">
        <f t="shared" si="31"/>
        <v>0</v>
      </c>
      <c r="N107" s="518">
        <f t="shared" ref="N107:N112" si="35">I107</f>
        <v>10913.140814685254</v>
      </c>
      <c r="O107" s="514">
        <f t="shared" si="32"/>
        <v>0</v>
      </c>
      <c r="P107" s="514">
        <f t="shared" si="33"/>
        <v>0</v>
      </c>
      <c r="Q107" s="269"/>
      <c r="R107" s="269"/>
      <c r="S107" s="269"/>
      <c r="T107" s="269"/>
      <c r="U107" s="269"/>
      <c r="V107" s="269"/>
      <c r="W107" s="269"/>
    </row>
    <row r="108" spans="1:23">
      <c r="B108" s="195" t="str">
        <f t="shared" si="28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24"/>
        <v>0</v>
      </c>
      <c r="K108" s="514"/>
      <c r="L108" s="518">
        <f t="shared" si="34"/>
        <v>10295.860457941419</v>
      </c>
      <c r="M108" s="519">
        <f t="shared" si="31"/>
        <v>0</v>
      </c>
      <c r="N108" s="518">
        <f t="shared" si="35"/>
        <v>10295.860457941419</v>
      </c>
      <c r="O108" s="514">
        <f t="shared" si="32"/>
        <v>0</v>
      </c>
      <c r="P108" s="514">
        <f t="shared" si="33"/>
        <v>0</v>
      </c>
      <c r="Q108" s="269"/>
      <c r="R108" s="269"/>
      <c r="S108" s="269"/>
      <c r="T108" s="269"/>
      <c r="U108" s="269"/>
      <c r="V108" s="269"/>
      <c r="W108" s="269"/>
    </row>
    <row r="109" spans="1:23">
      <c r="B109" s="195" t="str">
        <f t="shared" si="28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24"/>
        <v>0</v>
      </c>
      <c r="K109" s="514"/>
      <c r="L109" s="518">
        <f t="shared" si="34"/>
        <v>9745.2303003311172</v>
      </c>
      <c r="M109" s="519">
        <f t="shared" si="31"/>
        <v>0</v>
      </c>
      <c r="N109" s="518">
        <f t="shared" si="35"/>
        <v>9745.2303003311172</v>
      </c>
      <c r="O109" s="514">
        <f t="shared" si="32"/>
        <v>0</v>
      </c>
      <c r="P109" s="514">
        <f t="shared" si="33"/>
        <v>0</v>
      </c>
      <c r="Q109" s="269"/>
      <c r="R109" s="269"/>
      <c r="S109" s="269"/>
      <c r="T109" s="269"/>
      <c r="U109" s="269"/>
      <c r="V109" s="269"/>
      <c r="W109" s="269"/>
    </row>
    <row r="110" spans="1:23">
      <c r="B110" s="195" t="str">
        <f t="shared" si="28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24"/>
        <v>0</v>
      </c>
      <c r="K110" s="514"/>
      <c r="L110" s="518">
        <f t="shared" si="34"/>
        <v>8520.9525094527817</v>
      </c>
      <c r="M110" s="519">
        <f t="shared" si="31"/>
        <v>0</v>
      </c>
      <c r="N110" s="518">
        <f t="shared" si="35"/>
        <v>8520.9525094527817</v>
      </c>
      <c r="O110" s="514">
        <f t="shared" si="32"/>
        <v>0</v>
      </c>
      <c r="P110" s="514">
        <f t="shared" si="33"/>
        <v>0</v>
      </c>
      <c r="Q110" s="269"/>
      <c r="R110" s="269"/>
      <c r="S110" s="269"/>
      <c r="T110" s="269"/>
      <c r="U110" s="269"/>
      <c r="V110" s="269"/>
      <c r="W110" s="269"/>
    </row>
    <row r="111" spans="1:23">
      <c r="B111" s="195" t="str">
        <f t="shared" si="28"/>
        <v/>
      </c>
      <c r="C111" s="507">
        <f>IF(D93="","-",+C110+1)</f>
        <v>2019</v>
      </c>
      <c r="D111" s="508">
        <v>61294.462409568994</v>
      </c>
      <c r="E111" s="516">
        <v>1900.0232558139535</v>
      </c>
      <c r="F111" s="515">
        <v>59394.43915375504</v>
      </c>
      <c r="G111" s="515">
        <v>60344.450781662017</v>
      </c>
      <c r="H111" s="516">
        <v>8359.3262482635964</v>
      </c>
      <c r="I111" s="510">
        <v>8359.3262482635964</v>
      </c>
      <c r="J111" s="514">
        <f t="shared" si="24"/>
        <v>0</v>
      </c>
      <c r="K111" s="514"/>
      <c r="L111" s="518">
        <f t="shared" si="34"/>
        <v>8359.3262482635964</v>
      </c>
      <c r="M111" s="519">
        <f t="shared" ref="M111:M112" si="36">IF(L111&lt;&gt;0,+H111-L111,0)</f>
        <v>0</v>
      </c>
      <c r="N111" s="518">
        <f t="shared" si="35"/>
        <v>8359.3262482635964</v>
      </c>
      <c r="O111" s="514">
        <f t="shared" si="26"/>
        <v>0</v>
      </c>
      <c r="P111" s="514">
        <f t="shared" si="27"/>
        <v>0</v>
      </c>
      <c r="Q111" s="269"/>
      <c r="R111" s="269"/>
      <c r="S111" s="269"/>
      <c r="T111" s="269"/>
      <c r="U111" s="269"/>
      <c r="V111" s="269"/>
      <c r="W111" s="269"/>
    </row>
    <row r="112" spans="1:23">
      <c r="B112" s="195" t="str">
        <f t="shared" si="28"/>
        <v/>
      </c>
      <c r="C112" s="507">
        <f>IF(D93="","-",+C111+1)</f>
        <v>2020</v>
      </c>
      <c r="D112" s="508">
        <v>59394.43915375504</v>
      </c>
      <c r="E112" s="516">
        <v>1945.2619047619048</v>
      </c>
      <c r="F112" s="515">
        <v>57449.177248993132</v>
      </c>
      <c r="G112" s="515">
        <v>58421.808201374086</v>
      </c>
      <c r="H112" s="516">
        <v>8229.9197146067363</v>
      </c>
      <c r="I112" s="510">
        <v>8229.9197146067363</v>
      </c>
      <c r="J112" s="514">
        <f t="shared" si="24"/>
        <v>0</v>
      </c>
      <c r="K112" s="514"/>
      <c r="L112" s="518">
        <f t="shared" si="34"/>
        <v>8229.9197146067363</v>
      </c>
      <c r="M112" s="519">
        <f t="shared" si="36"/>
        <v>0</v>
      </c>
      <c r="N112" s="518">
        <f t="shared" si="35"/>
        <v>8229.9197146067363</v>
      </c>
      <c r="O112" s="514">
        <f t="shared" si="26"/>
        <v>0</v>
      </c>
      <c r="P112" s="514">
        <f t="shared" si="27"/>
        <v>0</v>
      </c>
      <c r="Q112" s="269"/>
      <c r="R112" s="269"/>
      <c r="S112" s="269"/>
      <c r="T112" s="269"/>
      <c r="U112" s="269"/>
      <c r="V112" s="269"/>
      <c r="W112" s="269"/>
    </row>
    <row r="113" spans="2:23">
      <c r="B113" s="195" t="str">
        <f t="shared" si="28"/>
        <v/>
      </c>
      <c r="C113" s="507">
        <f>IF(D93="","-",+C112+1)</f>
        <v>2021</v>
      </c>
      <c r="D113" s="374">
        <f>IF(F112+SUM(E$99:E112)=D$92,F112,D$92-SUM(E$99:E112))</f>
        <v>57449.177248993132</v>
      </c>
      <c r="E113" s="522">
        <f>IF(+J96&lt;F112,J96,D113)</f>
        <v>1945.2619047619048</v>
      </c>
      <c r="F113" s="523">
        <f t="shared" ref="F113:F130" si="37">+D113-E113</f>
        <v>55503.915344231224</v>
      </c>
      <c r="G113" s="523">
        <f t="shared" ref="G113:G130" si="38">+(F113+D113)/2</f>
        <v>56476.546296612178</v>
      </c>
      <c r="H113" s="526">
        <f t="shared" ref="H113:H154" si="39">+J$94*G113+E113</f>
        <v>8295.7161481593757</v>
      </c>
      <c r="I113" s="577">
        <f t="shared" ref="I113:I154" si="40">+J$95*G113+E113</f>
        <v>8295.7161481593757</v>
      </c>
      <c r="J113" s="514">
        <f t="shared" si="24"/>
        <v>0</v>
      </c>
      <c r="K113" s="514"/>
      <c r="L113" s="525"/>
      <c r="M113" s="514">
        <f t="shared" si="25"/>
        <v>0</v>
      </c>
      <c r="N113" s="525"/>
      <c r="O113" s="514">
        <f t="shared" si="26"/>
        <v>0</v>
      </c>
      <c r="P113" s="514">
        <f t="shared" si="27"/>
        <v>0</v>
      </c>
      <c r="Q113" s="269"/>
      <c r="R113" s="269"/>
      <c r="S113" s="269"/>
      <c r="T113" s="269"/>
      <c r="U113" s="269"/>
      <c r="V113" s="269"/>
      <c r="W113" s="269"/>
    </row>
    <row r="114" spans="2:23">
      <c r="B114" s="195" t="str">
        <f t="shared" si="28"/>
        <v/>
      </c>
      <c r="C114" s="507">
        <f>IF(D93="","-",+C113+1)</f>
        <v>2022</v>
      </c>
      <c r="D114" s="374">
        <f>IF(F113+SUM(E$99:E113)=D$92,F113,D$92-SUM(E$99:E113))</f>
        <v>55503.915344231224</v>
      </c>
      <c r="E114" s="522">
        <f>IF(+J96&lt;F113,J96,D114)</f>
        <v>1945.2619047619048</v>
      </c>
      <c r="F114" s="523">
        <f t="shared" si="37"/>
        <v>53558.653439469315</v>
      </c>
      <c r="G114" s="523">
        <f t="shared" si="38"/>
        <v>54531.284391850269</v>
      </c>
      <c r="H114" s="526">
        <f t="shared" si="39"/>
        <v>8076.9829300773818</v>
      </c>
      <c r="I114" s="577">
        <f t="shared" si="40"/>
        <v>8076.9829300773818</v>
      </c>
      <c r="J114" s="514">
        <f t="shared" si="24"/>
        <v>0</v>
      </c>
      <c r="K114" s="514"/>
      <c r="L114" s="525"/>
      <c r="M114" s="514">
        <f t="shared" si="25"/>
        <v>0</v>
      </c>
      <c r="N114" s="525"/>
      <c r="O114" s="514">
        <f t="shared" si="26"/>
        <v>0</v>
      </c>
      <c r="P114" s="514">
        <f t="shared" si="27"/>
        <v>0</v>
      </c>
      <c r="Q114" s="269"/>
      <c r="R114" s="269"/>
      <c r="S114" s="269"/>
      <c r="T114" s="269"/>
      <c r="U114" s="269"/>
      <c r="V114" s="269"/>
      <c r="W114" s="269"/>
    </row>
    <row r="115" spans="2:23">
      <c r="B115" s="195" t="str">
        <f t="shared" si="28"/>
        <v/>
      </c>
      <c r="C115" s="507">
        <f>IF(D93="","-",+C114+1)</f>
        <v>2023</v>
      </c>
      <c r="D115" s="374">
        <f>IF(F114+SUM(E$99:E114)=D$92,F114,D$92-SUM(E$99:E114))</f>
        <v>53558.653439469315</v>
      </c>
      <c r="E115" s="522">
        <f>IF(+J96&lt;F114,J96,D115)</f>
        <v>1945.2619047619048</v>
      </c>
      <c r="F115" s="523">
        <f t="shared" si="37"/>
        <v>51613.391534707407</v>
      </c>
      <c r="G115" s="523">
        <f t="shared" si="38"/>
        <v>52586.022487088361</v>
      </c>
      <c r="H115" s="526">
        <f t="shared" si="39"/>
        <v>7858.2497119953878</v>
      </c>
      <c r="I115" s="577">
        <f t="shared" si="40"/>
        <v>7858.2497119953878</v>
      </c>
      <c r="J115" s="514">
        <f t="shared" si="24"/>
        <v>0</v>
      </c>
      <c r="K115" s="514"/>
      <c r="L115" s="525"/>
      <c r="M115" s="514">
        <f t="shared" si="25"/>
        <v>0</v>
      </c>
      <c r="N115" s="525"/>
      <c r="O115" s="514">
        <f t="shared" si="26"/>
        <v>0</v>
      </c>
      <c r="P115" s="514">
        <f t="shared" si="27"/>
        <v>0</v>
      </c>
      <c r="Q115" s="269"/>
      <c r="R115" s="269"/>
      <c r="S115" s="269"/>
      <c r="T115" s="269"/>
      <c r="U115" s="269"/>
      <c r="V115" s="269"/>
      <c r="W115" s="269"/>
    </row>
    <row r="116" spans="2:23">
      <c r="B116" s="195" t="str">
        <f t="shared" si="28"/>
        <v/>
      </c>
      <c r="C116" s="507">
        <f>IF(D93="","-",+C115+1)</f>
        <v>2024</v>
      </c>
      <c r="D116" s="374">
        <f>IF(F115+SUM(E$99:E115)=D$92,F115,D$92-SUM(E$99:E115))</f>
        <v>51613.391534707407</v>
      </c>
      <c r="E116" s="522">
        <f>IF(+J96&lt;F115,J96,D116)</f>
        <v>1945.2619047619048</v>
      </c>
      <c r="F116" s="523">
        <f t="shared" si="37"/>
        <v>49668.129629945499</v>
      </c>
      <c r="G116" s="523">
        <f t="shared" si="38"/>
        <v>50640.760582326453</v>
      </c>
      <c r="H116" s="526">
        <f t="shared" si="39"/>
        <v>7639.5164939133938</v>
      </c>
      <c r="I116" s="577">
        <f t="shared" si="40"/>
        <v>7639.5164939133938</v>
      </c>
      <c r="J116" s="514">
        <f t="shared" si="24"/>
        <v>0</v>
      </c>
      <c r="K116" s="514"/>
      <c r="L116" s="525"/>
      <c r="M116" s="514">
        <f t="shared" si="25"/>
        <v>0</v>
      </c>
      <c r="N116" s="525"/>
      <c r="O116" s="514">
        <f t="shared" si="26"/>
        <v>0</v>
      </c>
      <c r="P116" s="514">
        <f t="shared" si="27"/>
        <v>0</v>
      </c>
      <c r="Q116" s="269"/>
      <c r="R116" s="269"/>
      <c r="S116" s="269"/>
      <c r="T116" s="269"/>
      <c r="U116" s="269"/>
      <c r="V116" s="269"/>
      <c r="W116" s="269"/>
    </row>
    <row r="117" spans="2:23">
      <c r="B117" s="195" t="str">
        <f t="shared" si="28"/>
        <v/>
      </c>
      <c r="C117" s="507">
        <f>IF(D93="","-",+C116+1)</f>
        <v>2025</v>
      </c>
      <c r="D117" s="374">
        <f>IF(F116+SUM(E$99:E116)=D$92,F116,D$92-SUM(E$99:E116))</f>
        <v>49668.129629945499</v>
      </c>
      <c r="E117" s="522">
        <f>IF(+J96&lt;F116,J96,D117)</f>
        <v>1945.2619047619048</v>
      </c>
      <c r="F117" s="523">
        <f t="shared" si="37"/>
        <v>47722.867725183591</v>
      </c>
      <c r="G117" s="523">
        <f t="shared" si="38"/>
        <v>48695.498677564545</v>
      </c>
      <c r="H117" s="526">
        <f t="shared" si="39"/>
        <v>7420.7832758313998</v>
      </c>
      <c r="I117" s="577">
        <f t="shared" si="40"/>
        <v>7420.7832758313998</v>
      </c>
      <c r="J117" s="514">
        <f t="shared" si="24"/>
        <v>0</v>
      </c>
      <c r="K117" s="514"/>
      <c r="L117" s="525"/>
      <c r="M117" s="514">
        <f t="shared" si="25"/>
        <v>0</v>
      </c>
      <c r="N117" s="525"/>
      <c r="O117" s="514">
        <f t="shared" si="26"/>
        <v>0</v>
      </c>
      <c r="P117" s="514">
        <f t="shared" si="27"/>
        <v>0</v>
      </c>
      <c r="Q117" s="269"/>
      <c r="R117" s="269"/>
      <c r="S117" s="269"/>
      <c r="T117" s="269"/>
      <c r="U117" s="269"/>
      <c r="V117" s="269"/>
      <c r="W117" s="269"/>
    </row>
    <row r="118" spans="2:23">
      <c r="B118" s="195" t="str">
        <f t="shared" si="28"/>
        <v/>
      </c>
      <c r="C118" s="507">
        <f>IF(D93="","-",+C117+1)</f>
        <v>2026</v>
      </c>
      <c r="D118" s="374">
        <f>IF(F117+SUM(E$99:E117)=D$92,F117,D$92-SUM(E$99:E117))</f>
        <v>47722.867725183591</v>
      </c>
      <c r="E118" s="522">
        <f>IF(+J96&lt;F117,J96,D118)</f>
        <v>1945.2619047619048</v>
      </c>
      <c r="F118" s="523">
        <f t="shared" si="37"/>
        <v>45777.605820421682</v>
      </c>
      <c r="G118" s="523">
        <f t="shared" si="38"/>
        <v>46750.236772802637</v>
      </c>
      <c r="H118" s="526">
        <f t="shared" si="39"/>
        <v>7202.0500577494058</v>
      </c>
      <c r="I118" s="577">
        <f t="shared" si="40"/>
        <v>7202.0500577494058</v>
      </c>
      <c r="J118" s="514">
        <f t="shared" si="24"/>
        <v>0</v>
      </c>
      <c r="K118" s="514"/>
      <c r="L118" s="525"/>
      <c r="M118" s="514">
        <f t="shared" si="25"/>
        <v>0</v>
      </c>
      <c r="N118" s="525"/>
      <c r="O118" s="514">
        <f t="shared" si="26"/>
        <v>0</v>
      </c>
      <c r="P118" s="514">
        <f t="shared" si="27"/>
        <v>0</v>
      </c>
      <c r="Q118" s="269"/>
      <c r="R118" s="269"/>
      <c r="S118" s="269"/>
      <c r="T118" s="269"/>
      <c r="U118" s="269"/>
      <c r="V118" s="269"/>
      <c r="W118" s="269"/>
    </row>
    <row r="119" spans="2:23">
      <c r="B119" s="195" t="str">
        <f t="shared" si="28"/>
        <v/>
      </c>
      <c r="C119" s="507">
        <f>IF(D93="","-",+C118+1)</f>
        <v>2027</v>
      </c>
      <c r="D119" s="374">
        <f>IF(F118+SUM(E$99:E118)=D$92,F118,D$92-SUM(E$99:E118))</f>
        <v>45777.605820421682</v>
      </c>
      <c r="E119" s="522">
        <f>IF(+J96&lt;F118,J96,D119)</f>
        <v>1945.2619047619048</v>
      </c>
      <c r="F119" s="523">
        <f t="shared" si="37"/>
        <v>43832.343915659774</v>
      </c>
      <c r="G119" s="523">
        <f t="shared" si="38"/>
        <v>44804.974868040728</v>
      </c>
      <c r="H119" s="526">
        <f t="shared" si="39"/>
        <v>6983.3168396674109</v>
      </c>
      <c r="I119" s="577">
        <f t="shared" si="40"/>
        <v>6983.3168396674109</v>
      </c>
      <c r="J119" s="514">
        <f t="shared" si="24"/>
        <v>0</v>
      </c>
      <c r="K119" s="514"/>
      <c r="L119" s="525"/>
      <c r="M119" s="514">
        <f t="shared" si="25"/>
        <v>0</v>
      </c>
      <c r="N119" s="525"/>
      <c r="O119" s="514">
        <f t="shared" si="26"/>
        <v>0</v>
      </c>
      <c r="P119" s="514">
        <f t="shared" si="27"/>
        <v>0</v>
      </c>
      <c r="Q119" s="269"/>
      <c r="R119" s="269"/>
      <c r="S119" s="269"/>
      <c r="T119" s="269"/>
      <c r="U119" s="269"/>
      <c r="V119" s="269"/>
      <c r="W119" s="269"/>
    </row>
    <row r="120" spans="2:23">
      <c r="B120" s="195" t="str">
        <f t="shared" si="28"/>
        <v/>
      </c>
      <c r="C120" s="507">
        <f>IF(D93="","-",+C119+1)</f>
        <v>2028</v>
      </c>
      <c r="D120" s="374">
        <f>IF(F119+SUM(E$99:E119)=D$92,F119,D$92-SUM(E$99:E119))</f>
        <v>43832.343915659774</v>
      </c>
      <c r="E120" s="522">
        <f>IF(+J96&lt;F119,J96,D120)</f>
        <v>1945.2619047619048</v>
      </c>
      <c r="F120" s="523">
        <f t="shared" si="37"/>
        <v>41887.082010897866</v>
      </c>
      <c r="G120" s="523">
        <f t="shared" si="38"/>
        <v>42859.71296327882</v>
      </c>
      <c r="H120" s="526">
        <f t="shared" si="39"/>
        <v>6764.5836215854169</v>
      </c>
      <c r="I120" s="577">
        <f t="shared" si="40"/>
        <v>6764.5836215854169</v>
      </c>
      <c r="J120" s="514">
        <f t="shared" si="24"/>
        <v>0</v>
      </c>
      <c r="K120" s="514"/>
      <c r="L120" s="525"/>
      <c r="M120" s="514">
        <f t="shared" si="25"/>
        <v>0</v>
      </c>
      <c r="N120" s="525"/>
      <c r="O120" s="514">
        <f t="shared" si="26"/>
        <v>0</v>
      </c>
      <c r="P120" s="514">
        <f t="shared" si="27"/>
        <v>0</v>
      </c>
      <c r="Q120" s="269"/>
      <c r="R120" s="269"/>
      <c r="S120" s="269"/>
      <c r="T120" s="269"/>
      <c r="U120" s="269"/>
      <c r="V120" s="269"/>
      <c r="W120" s="269"/>
    </row>
    <row r="121" spans="2:23">
      <c r="B121" s="195" t="str">
        <f t="shared" si="28"/>
        <v/>
      </c>
      <c r="C121" s="507">
        <f>IF(D93="","-",+C120+1)</f>
        <v>2029</v>
      </c>
      <c r="D121" s="374">
        <f>IF(F120+SUM(E$99:E120)=D$92,F120,D$92-SUM(E$99:E120))</f>
        <v>41887.082010897866</v>
      </c>
      <c r="E121" s="522">
        <f>IF(+J96&lt;F120,J96,D121)</f>
        <v>1945.2619047619048</v>
      </c>
      <c r="F121" s="523">
        <f t="shared" si="37"/>
        <v>39941.820106135958</v>
      </c>
      <c r="G121" s="523">
        <f t="shared" si="38"/>
        <v>40914.451058516912</v>
      </c>
      <c r="H121" s="526">
        <f t="shared" si="39"/>
        <v>6545.850403503423</v>
      </c>
      <c r="I121" s="577">
        <f t="shared" si="40"/>
        <v>6545.850403503423</v>
      </c>
      <c r="J121" s="514">
        <f t="shared" si="24"/>
        <v>0</v>
      </c>
      <c r="K121" s="514"/>
      <c r="L121" s="525"/>
      <c r="M121" s="514">
        <f t="shared" si="25"/>
        <v>0</v>
      </c>
      <c r="N121" s="525"/>
      <c r="O121" s="514">
        <f t="shared" si="26"/>
        <v>0</v>
      </c>
      <c r="P121" s="514">
        <f t="shared" si="27"/>
        <v>0</v>
      </c>
      <c r="Q121" s="269"/>
      <c r="R121" s="269"/>
      <c r="S121" s="269"/>
      <c r="T121" s="269"/>
      <c r="U121" s="269"/>
      <c r="V121" s="269"/>
      <c r="W121" s="269"/>
    </row>
    <row r="122" spans="2:23">
      <c r="B122" s="195" t="str">
        <f t="shared" si="28"/>
        <v/>
      </c>
      <c r="C122" s="507">
        <f>IF(D93="","-",+C121+1)</f>
        <v>2030</v>
      </c>
      <c r="D122" s="374">
        <f>IF(F121+SUM(E$99:E121)=D$92,F121,D$92-SUM(E$99:E121))</f>
        <v>39941.820106135958</v>
      </c>
      <c r="E122" s="522">
        <f>IF(+J96&lt;F121,J96,D122)</f>
        <v>1945.2619047619048</v>
      </c>
      <c r="F122" s="523">
        <f t="shared" si="37"/>
        <v>37996.55820137405</v>
      </c>
      <c r="G122" s="523">
        <f t="shared" si="38"/>
        <v>38969.189153755004</v>
      </c>
      <c r="H122" s="526">
        <f t="shared" si="39"/>
        <v>6327.117185421429</v>
      </c>
      <c r="I122" s="577">
        <f t="shared" si="40"/>
        <v>6327.117185421429</v>
      </c>
      <c r="J122" s="514">
        <f t="shared" si="24"/>
        <v>0</v>
      </c>
      <c r="K122" s="514"/>
      <c r="L122" s="525"/>
      <c r="M122" s="514">
        <f t="shared" si="25"/>
        <v>0</v>
      </c>
      <c r="N122" s="525"/>
      <c r="O122" s="514">
        <f t="shared" si="26"/>
        <v>0</v>
      </c>
      <c r="P122" s="514">
        <f t="shared" si="27"/>
        <v>0</v>
      </c>
      <c r="Q122" s="269"/>
      <c r="R122" s="269"/>
      <c r="S122" s="269"/>
      <c r="T122" s="269"/>
      <c r="U122" s="269"/>
      <c r="V122" s="269"/>
      <c r="W122" s="269"/>
    </row>
    <row r="123" spans="2:23">
      <c r="B123" s="195" t="str">
        <f t="shared" si="28"/>
        <v/>
      </c>
      <c r="C123" s="507">
        <f>IF(D93="","-",+C122+1)</f>
        <v>2031</v>
      </c>
      <c r="D123" s="374">
        <f>IF(F122+SUM(E$99:E122)=D$92,F122,D$92-SUM(E$99:E122))</f>
        <v>37996.55820137405</v>
      </c>
      <c r="E123" s="522">
        <f>IF(+J96&lt;F122,J96,D123)</f>
        <v>1945.2619047619048</v>
      </c>
      <c r="F123" s="523">
        <f t="shared" si="37"/>
        <v>36051.296296612141</v>
      </c>
      <c r="G123" s="523">
        <f t="shared" si="38"/>
        <v>37023.927248993095</v>
      </c>
      <c r="H123" s="526">
        <f t="shared" si="39"/>
        <v>6108.383967339435</v>
      </c>
      <c r="I123" s="577">
        <f t="shared" si="40"/>
        <v>6108.383967339435</v>
      </c>
      <c r="J123" s="514">
        <f t="shared" si="24"/>
        <v>0</v>
      </c>
      <c r="K123" s="514"/>
      <c r="L123" s="525"/>
      <c r="M123" s="514">
        <f t="shared" si="25"/>
        <v>0</v>
      </c>
      <c r="N123" s="525"/>
      <c r="O123" s="514">
        <f t="shared" si="26"/>
        <v>0</v>
      </c>
      <c r="P123" s="514">
        <f t="shared" si="27"/>
        <v>0</v>
      </c>
      <c r="Q123" s="269"/>
      <c r="R123" s="269"/>
      <c r="S123" s="269"/>
      <c r="T123" s="269"/>
      <c r="U123" s="269"/>
      <c r="V123" s="269"/>
      <c r="W123" s="269"/>
    </row>
    <row r="124" spans="2:23">
      <c r="B124" s="195" t="str">
        <f t="shared" si="28"/>
        <v/>
      </c>
      <c r="C124" s="507">
        <f>IF(D93="","-",+C123+1)</f>
        <v>2032</v>
      </c>
      <c r="D124" s="374">
        <f>IF(F123+SUM(E$99:E123)=D$92,F123,D$92-SUM(E$99:E123))</f>
        <v>36051.296296612141</v>
      </c>
      <c r="E124" s="522">
        <f>IF(+J96&lt;F123,J96,D124)</f>
        <v>1945.2619047619048</v>
      </c>
      <c r="F124" s="523">
        <f t="shared" si="37"/>
        <v>34106.034391850233</v>
      </c>
      <c r="G124" s="523">
        <f t="shared" si="38"/>
        <v>35078.665344231187</v>
      </c>
      <c r="H124" s="526">
        <f t="shared" si="39"/>
        <v>5889.650749257441</v>
      </c>
      <c r="I124" s="577">
        <f t="shared" si="40"/>
        <v>5889.650749257441</v>
      </c>
      <c r="J124" s="514">
        <f t="shared" si="24"/>
        <v>0</v>
      </c>
      <c r="K124" s="514"/>
      <c r="L124" s="525"/>
      <c r="M124" s="514">
        <f t="shared" si="25"/>
        <v>0</v>
      </c>
      <c r="N124" s="525"/>
      <c r="O124" s="514">
        <f t="shared" si="26"/>
        <v>0</v>
      </c>
      <c r="P124" s="514">
        <f t="shared" si="27"/>
        <v>0</v>
      </c>
      <c r="Q124" s="269"/>
      <c r="R124" s="269"/>
      <c r="S124" s="269"/>
      <c r="T124" s="269"/>
      <c r="U124" s="269"/>
      <c r="V124" s="269"/>
      <c r="W124" s="269"/>
    </row>
    <row r="125" spans="2:23">
      <c r="B125" s="195" t="str">
        <f t="shared" si="28"/>
        <v/>
      </c>
      <c r="C125" s="507">
        <f>IF(D93="","-",+C124+1)</f>
        <v>2033</v>
      </c>
      <c r="D125" s="374">
        <f>IF(F124+SUM(E$99:E124)=D$92,F124,D$92-SUM(E$99:E124))</f>
        <v>34106.034391850233</v>
      </c>
      <c r="E125" s="522">
        <f>IF(+J96&lt;F124,J96,D125)</f>
        <v>1945.2619047619048</v>
      </c>
      <c r="F125" s="523">
        <f t="shared" si="37"/>
        <v>32160.772487088328</v>
      </c>
      <c r="G125" s="523">
        <f t="shared" si="38"/>
        <v>33133.403439469279</v>
      </c>
      <c r="H125" s="526">
        <f t="shared" si="39"/>
        <v>5670.917531175447</v>
      </c>
      <c r="I125" s="577">
        <f t="shared" si="40"/>
        <v>5670.917531175447</v>
      </c>
      <c r="J125" s="514">
        <f t="shared" si="24"/>
        <v>0</v>
      </c>
      <c r="K125" s="514"/>
      <c r="L125" s="525"/>
      <c r="M125" s="514">
        <f t="shared" si="25"/>
        <v>0</v>
      </c>
      <c r="N125" s="525"/>
      <c r="O125" s="514">
        <f t="shared" si="26"/>
        <v>0</v>
      </c>
      <c r="P125" s="514">
        <f t="shared" si="27"/>
        <v>0</v>
      </c>
      <c r="Q125" s="269"/>
      <c r="R125" s="269"/>
      <c r="S125" s="269"/>
      <c r="T125" s="269"/>
      <c r="U125" s="269"/>
      <c r="V125" s="269"/>
      <c r="W125" s="269"/>
    </row>
    <row r="126" spans="2:23">
      <c r="B126" s="195" t="str">
        <f t="shared" si="28"/>
        <v/>
      </c>
      <c r="C126" s="507">
        <f>IF(D93="","-",+C125+1)</f>
        <v>2034</v>
      </c>
      <c r="D126" s="374">
        <f>IF(F125+SUM(E$99:E125)=D$92,F125,D$92-SUM(E$99:E125))</f>
        <v>32160.772487088328</v>
      </c>
      <c r="E126" s="522">
        <f>IF(+J96&lt;F125,J96,D126)</f>
        <v>1945.2619047619048</v>
      </c>
      <c r="F126" s="523">
        <f t="shared" si="37"/>
        <v>30215.510582326424</v>
      </c>
      <c r="G126" s="523">
        <f t="shared" si="38"/>
        <v>31188.141534707378</v>
      </c>
      <c r="H126" s="526">
        <f t="shared" si="39"/>
        <v>5452.184313093454</v>
      </c>
      <c r="I126" s="577">
        <f t="shared" si="40"/>
        <v>5452.184313093454</v>
      </c>
      <c r="J126" s="514">
        <f t="shared" si="24"/>
        <v>0</v>
      </c>
      <c r="K126" s="514"/>
      <c r="L126" s="525"/>
      <c r="M126" s="514">
        <f t="shared" si="25"/>
        <v>0</v>
      </c>
      <c r="N126" s="525"/>
      <c r="O126" s="514">
        <f t="shared" si="26"/>
        <v>0</v>
      </c>
      <c r="P126" s="514">
        <f t="shared" si="27"/>
        <v>0</v>
      </c>
      <c r="Q126" s="269"/>
      <c r="R126" s="269"/>
      <c r="S126" s="269"/>
      <c r="T126" s="269"/>
      <c r="U126" s="269"/>
      <c r="V126" s="269"/>
      <c r="W126" s="269"/>
    </row>
    <row r="127" spans="2:23">
      <c r="B127" s="195" t="str">
        <f t="shared" si="28"/>
        <v/>
      </c>
      <c r="C127" s="507">
        <f>IF(D93="","-",+C126+1)</f>
        <v>2035</v>
      </c>
      <c r="D127" s="374">
        <f>IF(F126+SUM(E$99:E126)=D$92,F126,D$92-SUM(E$99:E126))</f>
        <v>30215.510582326424</v>
      </c>
      <c r="E127" s="522">
        <f>IF(+J96&lt;F126,J96,D127)</f>
        <v>1945.2619047619048</v>
      </c>
      <c r="F127" s="523">
        <f t="shared" si="37"/>
        <v>28270.248677564519</v>
      </c>
      <c r="G127" s="523">
        <f t="shared" si="38"/>
        <v>29242.87962994547</v>
      </c>
      <c r="H127" s="526">
        <f t="shared" si="39"/>
        <v>5233.45109501146</v>
      </c>
      <c r="I127" s="577">
        <f t="shared" si="40"/>
        <v>5233.45109501146</v>
      </c>
      <c r="J127" s="514">
        <f t="shared" si="24"/>
        <v>0</v>
      </c>
      <c r="K127" s="514"/>
      <c r="L127" s="525"/>
      <c r="M127" s="514">
        <f t="shared" si="25"/>
        <v>0</v>
      </c>
      <c r="N127" s="525"/>
      <c r="O127" s="514">
        <f t="shared" si="26"/>
        <v>0</v>
      </c>
      <c r="P127" s="514">
        <f t="shared" si="27"/>
        <v>0</v>
      </c>
      <c r="Q127" s="269"/>
      <c r="R127" s="269"/>
      <c r="S127" s="269"/>
      <c r="T127" s="269"/>
      <c r="U127" s="269"/>
      <c r="V127" s="269"/>
      <c r="W127" s="269"/>
    </row>
    <row r="128" spans="2:23">
      <c r="B128" s="195" t="str">
        <f t="shared" si="28"/>
        <v/>
      </c>
      <c r="C128" s="507">
        <f>IF(D93="","-",+C127+1)</f>
        <v>2036</v>
      </c>
      <c r="D128" s="374">
        <f>IF(F127+SUM(E$99:E127)=D$92,F127,D$92-SUM(E$99:E127))</f>
        <v>28270.248677564519</v>
      </c>
      <c r="E128" s="522">
        <f>IF(+J96&lt;F127,J96,D128)</f>
        <v>1945.2619047619048</v>
      </c>
      <c r="F128" s="523">
        <f t="shared" si="37"/>
        <v>26324.986772802615</v>
      </c>
      <c r="G128" s="523">
        <f t="shared" si="38"/>
        <v>27297.617725183569</v>
      </c>
      <c r="H128" s="526">
        <f t="shared" si="39"/>
        <v>5014.717876929466</v>
      </c>
      <c r="I128" s="577">
        <f t="shared" si="40"/>
        <v>5014.717876929466</v>
      </c>
      <c r="J128" s="514">
        <f t="shared" si="24"/>
        <v>0</v>
      </c>
      <c r="K128" s="514"/>
      <c r="L128" s="525"/>
      <c r="M128" s="514">
        <f t="shared" si="25"/>
        <v>0</v>
      </c>
      <c r="N128" s="525"/>
      <c r="O128" s="514">
        <f t="shared" si="26"/>
        <v>0</v>
      </c>
      <c r="P128" s="514">
        <f t="shared" si="27"/>
        <v>0</v>
      </c>
      <c r="Q128" s="269"/>
      <c r="R128" s="269"/>
      <c r="S128" s="269"/>
      <c r="T128" s="269"/>
      <c r="U128" s="269"/>
      <c r="V128" s="269"/>
      <c r="W128" s="269"/>
    </row>
    <row r="129" spans="2:23">
      <c r="B129" s="195" t="str">
        <f t="shared" si="28"/>
        <v/>
      </c>
      <c r="C129" s="507">
        <f>IF(D93="","-",+C128+1)</f>
        <v>2037</v>
      </c>
      <c r="D129" s="374">
        <f>IF(F128+SUM(E$99:E128)=D$92,F128,D$92-SUM(E$99:E128))</f>
        <v>26324.986772802615</v>
      </c>
      <c r="E129" s="522">
        <f>IF(+J96&lt;F128,J96,D129)</f>
        <v>1945.2619047619048</v>
      </c>
      <c r="F129" s="523">
        <f t="shared" si="37"/>
        <v>24379.72486804071</v>
      </c>
      <c r="G129" s="523">
        <f t="shared" si="38"/>
        <v>25352.355820421661</v>
      </c>
      <c r="H129" s="526">
        <f t="shared" si="39"/>
        <v>4795.984658847472</v>
      </c>
      <c r="I129" s="577">
        <f t="shared" si="40"/>
        <v>4795.984658847472</v>
      </c>
      <c r="J129" s="514">
        <f t="shared" si="24"/>
        <v>0</v>
      </c>
      <c r="K129" s="514"/>
      <c r="L129" s="525"/>
      <c r="M129" s="514">
        <f t="shared" si="25"/>
        <v>0</v>
      </c>
      <c r="N129" s="525"/>
      <c r="O129" s="514">
        <f t="shared" si="26"/>
        <v>0</v>
      </c>
      <c r="P129" s="514">
        <f t="shared" si="27"/>
        <v>0</v>
      </c>
      <c r="Q129" s="269"/>
      <c r="R129" s="269"/>
      <c r="S129" s="269"/>
      <c r="T129" s="269"/>
      <c r="U129" s="269"/>
      <c r="V129" s="269"/>
      <c r="W129" s="269"/>
    </row>
    <row r="130" spans="2:23">
      <c r="B130" s="195" t="str">
        <f t="shared" si="28"/>
        <v/>
      </c>
      <c r="C130" s="507">
        <f>IF(D93="","-",+C129+1)</f>
        <v>2038</v>
      </c>
      <c r="D130" s="374">
        <f>IF(F129+SUM(E$99:E129)=D$92,F129,D$92-SUM(E$99:E129))</f>
        <v>24379.72486804071</v>
      </c>
      <c r="E130" s="522">
        <f>IF(+J96&lt;F129,J96,D130)</f>
        <v>1945.2619047619048</v>
      </c>
      <c r="F130" s="523">
        <f t="shared" si="37"/>
        <v>22434.462963278806</v>
      </c>
      <c r="G130" s="523">
        <f t="shared" si="38"/>
        <v>23407.09391565976</v>
      </c>
      <c r="H130" s="526">
        <f t="shared" si="39"/>
        <v>4577.2514407654789</v>
      </c>
      <c r="I130" s="577">
        <f t="shared" si="40"/>
        <v>4577.2514407654789</v>
      </c>
      <c r="J130" s="514">
        <f t="shared" si="24"/>
        <v>0</v>
      </c>
      <c r="K130" s="514"/>
      <c r="L130" s="525"/>
      <c r="M130" s="514">
        <f t="shared" si="25"/>
        <v>0</v>
      </c>
      <c r="N130" s="525"/>
      <c r="O130" s="514">
        <f t="shared" si="26"/>
        <v>0</v>
      </c>
      <c r="P130" s="514">
        <f t="shared" si="27"/>
        <v>0</v>
      </c>
      <c r="Q130" s="269"/>
      <c r="R130" s="269"/>
      <c r="S130" s="269"/>
      <c r="T130" s="269"/>
      <c r="U130" s="269"/>
      <c r="V130" s="269"/>
      <c r="W130" s="269"/>
    </row>
    <row r="131" spans="2:23">
      <c r="B131" s="195" t="str">
        <f t="shared" si="28"/>
        <v/>
      </c>
      <c r="C131" s="507">
        <f>IF(D93="","-",+C130+1)</f>
        <v>2039</v>
      </c>
      <c r="D131" s="374">
        <f>IF(F130+SUM(E$99:E130)=D$92,F130,D$92-SUM(E$99:E130))</f>
        <v>22434.462963278806</v>
      </c>
      <c r="E131" s="522">
        <f>IF(+J96&lt;F130,J96,D131)</f>
        <v>1945.2619047619048</v>
      </c>
      <c r="F131" s="523">
        <f t="shared" ref="F131:F154" si="41">+D131-E131</f>
        <v>20489.201058516901</v>
      </c>
      <c r="G131" s="523">
        <f t="shared" ref="G131:G154" si="42">+(F131+D131)/2</f>
        <v>21461.832010897851</v>
      </c>
      <c r="H131" s="526">
        <f t="shared" si="39"/>
        <v>4358.518222683485</v>
      </c>
      <c r="I131" s="577">
        <f t="shared" si="40"/>
        <v>4358.518222683485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>
      <c r="B132" s="195" t="str">
        <f t="shared" si="28"/>
        <v/>
      </c>
      <c r="C132" s="507">
        <f>IF(D93="","-",+C131+1)</f>
        <v>2040</v>
      </c>
      <c r="D132" s="374">
        <f>IF(F131+SUM(E$99:E131)=D$92,F131,D$92-SUM(E$99:E131))</f>
        <v>20489.201058516901</v>
      </c>
      <c r="E132" s="522">
        <f>IF(+J96&lt;F131,J96,D132)</f>
        <v>1945.2619047619048</v>
      </c>
      <c r="F132" s="523">
        <f t="shared" si="41"/>
        <v>18543.939153754996</v>
      </c>
      <c r="G132" s="523">
        <f t="shared" si="42"/>
        <v>19516.57010613595</v>
      </c>
      <c r="H132" s="526">
        <f t="shared" si="39"/>
        <v>4139.7850046014919</v>
      </c>
      <c r="I132" s="577">
        <f t="shared" si="40"/>
        <v>4139.7850046014919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  <c r="R132" s="269"/>
      <c r="S132" s="269"/>
      <c r="T132" s="269"/>
      <c r="U132" s="269"/>
      <c r="V132" s="269"/>
      <c r="W132" s="269"/>
    </row>
    <row r="133" spans="2:23">
      <c r="B133" s="195" t="str">
        <f t="shared" si="28"/>
        <v/>
      </c>
      <c r="C133" s="507">
        <f>IF(D93="","-",+C132+1)</f>
        <v>2041</v>
      </c>
      <c r="D133" s="374">
        <f>IF(F132+SUM(E$99:E132)=D$92,F132,D$92-SUM(E$99:E132))</f>
        <v>18543.939153754996</v>
      </c>
      <c r="E133" s="522">
        <f>IF(+J96&lt;F132,J96,D133)</f>
        <v>1945.2619047619048</v>
      </c>
      <c r="F133" s="523">
        <f t="shared" si="41"/>
        <v>16598.677248993092</v>
      </c>
      <c r="G133" s="523">
        <f t="shared" si="42"/>
        <v>17571.308201374042</v>
      </c>
      <c r="H133" s="526">
        <f t="shared" si="39"/>
        <v>3921.0517865194975</v>
      </c>
      <c r="I133" s="577">
        <f t="shared" si="40"/>
        <v>3921.0517865194975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  <c r="R133" s="269"/>
      <c r="S133" s="269"/>
      <c r="T133" s="269"/>
      <c r="U133" s="269"/>
      <c r="V133" s="269"/>
      <c r="W133" s="269"/>
    </row>
    <row r="134" spans="2:23">
      <c r="B134" s="195" t="str">
        <f t="shared" si="28"/>
        <v/>
      </c>
      <c r="C134" s="507">
        <f>IF(D93="","-",+C133+1)</f>
        <v>2042</v>
      </c>
      <c r="D134" s="374">
        <f>IF(F133+SUM(E$99:E133)=D$92,F133,D$92-SUM(E$99:E133))</f>
        <v>16598.677248993092</v>
      </c>
      <c r="E134" s="522">
        <f>IF(+J96&lt;F133,J96,D134)</f>
        <v>1945.2619047619048</v>
      </c>
      <c r="F134" s="523">
        <f t="shared" si="41"/>
        <v>14653.415344231187</v>
      </c>
      <c r="G134" s="523">
        <f t="shared" si="42"/>
        <v>15626.046296612139</v>
      </c>
      <c r="H134" s="526">
        <f t="shared" si="39"/>
        <v>3702.3185684375039</v>
      </c>
      <c r="I134" s="577">
        <f t="shared" si="40"/>
        <v>3702.3185684375039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  <c r="R134" s="269"/>
      <c r="S134" s="269"/>
      <c r="T134" s="269"/>
      <c r="U134" s="269"/>
      <c r="V134" s="269"/>
      <c r="W134" s="269"/>
    </row>
    <row r="135" spans="2:23">
      <c r="B135" s="195" t="str">
        <f t="shared" si="28"/>
        <v/>
      </c>
      <c r="C135" s="507">
        <f>IF(D93="","-",+C134+1)</f>
        <v>2043</v>
      </c>
      <c r="D135" s="374">
        <f>IF(F134+SUM(E$99:E134)=D$92,F134,D$92-SUM(E$99:E134))</f>
        <v>14653.415344231187</v>
      </c>
      <c r="E135" s="522">
        <f>IF(+J96&lt;F134,J96,D135)</f>
        <v>1945.2619047619048</v>
      </c>
      <c r="F135" s="523">
        <f t="shared" si="41"/>
        <v>12708.153439469283</v>
      </c>
      <c r="G135" s="523">
        <f t="shared" si="42"/>
        <v>13680.784391850235</v>
      </c>
      <c r="H135" s="526">
        <f t="shared" si="39"/>
        <v>3483.5853503555099</v>
      </c>
      <c r="I135" s="577">
        <f t="shared" si="40"/>
        <v>3483.5853503555099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  <c r="R135" s="269"/>
      <c r="S135" s="269"/>
      <c r="T135" s="269"/>
      <c r="U135" s="269"/>
      <c r="V135" s="269"/>
      <c r="W135" s="269"/>
    </row>
    <row r="136" spans="2:23">
      <c r="B136" s="195" t="str">
        <f t="shared" si="28"/>
        <v/>
      </c>
      <c r="C136" s="507">
        <f>IF(D93="","-",+C135+1)</f>
        <v>2044</v>
      </c>
      <c r="D136" s="374">
        <f>IF(F135+SUM(E$99:E135)=D$92,F135,D$92-SUM(E$99:E135))</f>
        <v>12708.153439469283</v>
      </c>
      <c r="E136" s="522">
        <f>IF(+J96&lt;F135,J96,D136)</f>
        <v>1945.2619047619048</v>
      </c>
      <c r="F136" s="523">
        <f t="shared" si="41"/>
        <v>10762.891534707378</v>
      </c>
      <c r="G136" s="523">
        <f t="shared" si="42"/>
        <v>11735.52248708833</v>
      </c>
      <c r="H136" s="526">
        <f t="shared" si="39"/>
        <v>3264.8521322735164</v>
      </c>
      <c r="I136" s="577">
        <f t="shared" si="40"/>
        <v>3264.8521322735164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  <c r="R136" s="269"/>
      <c r="S136" s="269"/>
      <c r="T136" s="269"/>
      <c r="U136" s="269"/>
      <c r="V136" s="269"/>
      <c r="W136" s="269"/>
    </row>
    <row r="137" spans="2:23">
      <c r="B137" s="195" t="str">
        <f t="shared" si="28"/>
        <v/>
      </c>
      <c r="C137" s="507">
        <f>IF(D93="","-",+C136+1)</f>
        <v>2045</v>
      </c>
      <c r="D137" s="374">
        <f>IF(F136+SUM(E$99:E136)=D$92,F136,D$92-SUM(E$99:E136))</f>
        <v>10762.891534707378</v>
      </c>
      <c r="E137" s="522">
        <f>IF(+J96&lt;F136,J96,D137)</f>
        <v>1945.2619047619048</v>
      </c>
      <c r="F137" s="523">
        <f t="shared" si="41"/>
        <v>8817.6296299454734</v>
      </c>
      <c r="G137" s="523">
        <f t="shared" si="42"/>
        <v>9790.2605823264257</v>
      </c>
      <c r="H137" s="526">
        <f t="shared" si="39"/>
        <v>3046.1189141915229</v>
      </c>
      <c r="I137" s="577">
        <f t="shared" si="40"/>
        <v>3046.1189141915229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  <c r="R137" s="269"/>
      <c r="S137" s="269"/>
      <c r="T137" s="269"/>
      <c r="U137" s="269"/>
      <c r="V137" s="269"/>
      <c r="W137" s="269"/>
    </row>
    <row r="138" spans="2:23">
      <c r="B138" s="195" t="str">
        <f t="shared" si="28"/>
        <v/>
      </c>
      <c r="C138" s="507">
        <f>IF(D93="","-",+C137+1)</f>
        <v>2046</v>
      </c>
      <c r="D138" s="374">
        <f>IF(F137+SUM(E$99:E137)=D$92,F137,D$92-SUM(E$99:E137))</f>
        <v>8817.6296299454734</v>
      </c>
      <c r="E138" s="522">
        <f>IF(+J96&lt;F137,J96,D138)</f>
        <v>1945.2619047619048</v>
      </c>
      <c r="F138" s="523">
        <f t="shared" si="41"/>
        <v>6872.3677251835688</v>
      </c>
      <c r="G138" s="523">
        <f t="shared" si="42"/>
        <v>7844.9986775645211</v>
      </c>
      <c r="H138" s="526">
        <f t="shared" si="39"/>
        <v>2827.3856961095289</v>
      </c>
      <c r="I138" s="577">
        <f t="shared" si="40"/>
        <v>2827.3856961095289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  <c r="R138" s="269"/>
      <c r="S138" s="269"/>
      <c r="T138" s="269"/>
      <c r="U138" s="269"/>
      <c r="V138" s="269"/>
      <c r="W138" s="269"/>
    </row>
    <row r="139" spans="2:23">
      <c r="B139" s="195" t="str">
        <f t="shared" si="28"/>
        <v/>
      </c>
      <c r="C139" s="507">
        <f>IF(D93="","-",+C138+1)</f>
        <v>2047</v>
      </c>
      <c r="D139" s="374">
        <f>IF(F138+SUM(E$99:E138)=D$92,F138,D$92-SUM(E$99:E138))</f>
        <v>6872.3677251835688</v>
      </c>
      <c r="E139" s="522">
        <f>IF(+J96&lt;F138,J96,D139)</f>
        <v>1945.2619047619048</v>
      </c>
      <c r="F139" s="523">
        <f t="shared" si="41"/>
        <v>4927.1058204216642</v>
      </c>
      <c r="G139" s="523">
        <f t="shared" si="42"/>
        <v>5899.7367728026165</v>
      </c>
      <c r="H139" s="526">
        <f t="shared" si="39"/>
        <v>2608.6524780275354</v>
      </c>
      <c r="I139" s="577">
        <f t="shared" si="40"/>
        <v>2608.6524780275354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  <c r="R139" s="269"/>
      <c r="S139" s="269"/>
      <c r="T139" s="269"/>
      <c r="U139" s="269"/>
      <c r="V139" s="269"/>
      <c r="W139" s="269"/>
    </row>
    <row r="140" spans="2:23">
      <c r="B140" s="195" t="str">
        <f t="shared" si="28"/>
        <v/>
      </c>
      <c r="C140" s="507">
        <f>IF(D93="","-",+C139+1)</f>
        <v>2048</v>
      </c>
      <c r="D140" s="374">
        <f>IF(F139+SUM(E$99:E139)=D$92,F139,D$92-SUM(E$99:E139))</f>
        <v>4927.1058204216642</v>
      </c>
      <c r="E140" s="522">
        <f>IF(+J96&lt;F139,J96,D140)</f>
        <v>1945.2619047619048</v>
      </c>
      <c r="F140" s="523">
        <f t="shared" si="41"/>
        <v>2981.8439156597597</v>
      </c>
      <c r="G140" s="523">
        <f t="shared" si="42"/>
        <v>3954.474868040712</v>
      </c>
      <c r="H140" s="526">
        <f t="shared" si="39"/>
        <v>2389.9192599455419</v>
      </c>
      <c r="I140" s="577">
        <f t="shared" si="40"/>
        <v>2389.9192599455419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  <c r="R140" s="269"/>
      <c r="S140" s="269"/>
      <c r="T140" s="269"/>
      <c r="U140" s="269"/>
      <c r="V140" s="269"/>
      <c r="W140" s="269"/>
    </row>
    <row r="141" spans="2:23">
      <c r="B141" s="582" t="str">
        <f t="shared" si="28"/>
        <v/>
      </c>
      <c r="C141" s="507">
        <f>IF(D93="","-",+C140+1)</f>
        <v>2049</v>
      </c>
      <c r="D141" s="374">
        <f>IF(F140+SUM(E$99:E140)=D$92,F140,D$92-SUM(E$99:E140))</f>
        <v>2981.8439156597597</v>
      </c>
      <c r="E141" s="522">
        <f>IF(+J96&lt;F140,J96,D141)</f>
        <v>1945.2619047619048</v>
      </c>
      <c r="F141" s="523">
        <f t="shared" si="41"/>
        <v>1036.5820108978548</v>
      </c>
      <c r="G141" s="523">
        <f t="shared" si="42"/>
        <v>2009.2129632788074</v>
      </c>
      <c r="H141" s="526">
        <f t="shared" si="39"/>
        <v>2171.1860418635479</v>
      </c>
      <c r="I141" s="577">
        <f t="shared" si="40"/>
        <v>2171.1860418635479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  <c r="R141" s="269"/>
      <c r="S141" s="269"/>
      <c r="T141" s="269"/>
      <c r="U141" s="269"/>
      <c r="V141" s="269"/>
      <c r="W141" s="269"/>
    </row>
    <row r="142" spans="2:23">
      <c r="B142" s="195" t="str">
        <f t="shared" si="28"/>
        <v/>
      </c>
      <c r="C142" s="507">
        <f>IF(D93="","-",+C141+1)</f>
        <v>2050</v>
      </c>
      <c r="D142" s="374">
        <f>IF(F141+SUM(E$99:E141)=D$92,F141,D$92-SUM(E$99:E141))</f>
        <v>1036.5820108978548</v>
      </c>
      <c r="E142" s="522">
        <f>IF(+J96&lt;F141,J96,D142)</f>
        <v>1036.5820108978548</v>
      </c>
      <c r="F142" s="523">
        <f t="shared" si="41"/>
        <v>0</v>
      </c>
      <c r="G142" s="523">
        <f t="shared" si="42"/>
        <v>518.29100544892742</v>
      </c>
      <c r="H142" s="526">
        <f t="shared" si="39"/>
        <v>1094.860774928178</v>
      </c>
      <c r="I142" s="577">
        <f t="shared" si="40"/>
        <v>1094.860774928178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  <c r="R142" s="269"/>
      <c r="S142" s="269"/>
      <c r="T142" s="269"/>
      <c r="U142" s="269"/>
      <c r="V142" s="269"/>
      <c r="W142" s="269"/>
    </row>
    <row r="143" spans="2:23">
      <c r="B143" s="195" t="str">
        <f t="shared" si="28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  <c r="R143" s="269"/>
      <c r="S143" s="269"/>
      <c r="T143" s="269"/>
      <c r="U143" s="269"/>
      <c r="V143" s="269"/>
      <c r="W143" s="269"/>
    </row>
    <row r="144" spans="2:23">
      <c r="B144" s="195" t="str">
        <f t="shared" si="28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  <c r="R144" s="269"/>
      <c r="S144" s="269"/>
      <c r="T144" s="269"/>
      <c r="U144" s="269"/>
      <c r="V144" s="269"/>
      <c r="W144" s="269"/>
    </row>
    <row r="145" spans="2:23">
      <c r="B145" s="195" t="str">
        <f t="shared" si="28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  <c r="R145" s="269"/>
      <c r="S145" s="269"/>
      <c r="T145" s="269"/>
      <c r="U145" s="269"/>
      <c r="V145" s="269"/>
      <c r="W145" s="269"/>
    </row>
    <row r="146" spans="2:23">
      <c r="B146" s="195" t="str">
        <f t="shared" si="28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  <c r="R146" s="269"/>
      <c r="S146" s="269"/>
      <c r="T146" s="269"/>
      <c r="U146" s="269"/>
      <c r="V146" s="269"/>
      <c r="W146" s="269"/>
    </row>
    <row r="147" spans="2:23">
      <c r="B147" s="195" t="str">
        <f t="shared" si="28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  <c r="R147" s="269"/>
      <c r="S147" s="269"/>
      <c r="T147" s="269"/>
      <c r="U147" s="269"/>
      <c r="V147" s="269"/>
      <c r="W147" s="269"/>
    </row>
    <row r="148" spans="2:23">
      <c r="B148" s="195" t="str">
        <f t="shared" si="28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  <c r="R148" s="269"/>
      <c r="S148" s="269"/>
      <c r="T148" s="269"/>
      <c r="U148" s="269"/>
      <c r="V148" s="269"/>
      <c r="W148" s="269"/>
    </row>
    <row r="149" spans="2:23">
      <c r="B149" s="195" t="str">
        <f t="shared" si="28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  <c r="R149" s="269"/>
      <c r="S149" s="269"/>
      <c r="T149" s="269"/>
      <c r="U149" s="269"/>
      <c r="V149" s="269"/>
      <c r="W149" s="269"/>
    </row>
    <row r="150" spans="2:23">
      <c r="B150" s="195" t="str">
        <f t="shared" si="28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  <c r="R150" s="269"/>
      <c r="S150" s="269"/>
      <c r="T150" s="269"/>
      <c r="U150" s="269"/>
      <c r="V150" s="269"/>
      <c r="W150" s="269"/>
    </row>
    <row r="151" spans="2:23">
      <c r="B151" s="195" t="str">
        <f t="shared" si="28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  <c r="R151" s="269"/>
      <c r="S151" s="269"/>
      <c r="T151" s="269"/>
      <c r="U151" s="269"/>
      <c r="V151" s="269"/>
      <c r="W151" s="269"/>
    </row>
    <row r="152" spans="2:23">
      <c r="B152" s="195" t="str">
        <f t="shared" si="28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  <c r="R152" s="269"/>
      <c r="S152" s="269"/>
      <c r="T152" s="269"/>
      <c r="U152" s="269"/>
      <c r="V152" s="269"/>
      <c r="W152" s="269"/>
    </row>
    <row r="153" spans="2:23">
      <c r="B153" s="195" t="str">
        <f t="shared" si="28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  <c r="R153" s="269"/>
      <c r="S153" s="269"/>
      <c r="T153" s="269"/>
      <c r="U153" s="269"/>
      <c r="V153" s="269"/>
      <c r="W153" s="269"/>
    </row>
    <row r="154" spans="2:23" ht="13.5" thickBot="1">
      <c r="B154" s="195" t="str">
        <f t="shared" si="28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  <c r="R154" s="269"/>
      <c r="S154" s="269"/>
      <c r="T154" s="269"/>
      <c r="U154" s="269"/>
      <c r="V154" s="269"/>
      <c r="W154" s="269"/>
    </row>
    <row r="155" spans="2:23">
      <c r="C155" s="374" t="s">
        <v>78</v>
      </c>
      <c r="D155" s="375"/>
      <c r="E155" s="375">
        <f>SUM(E99:E154)</f>
        <v>81701.000000000015</v>
      </c>
      <c r="F155" s="375"/>
      <c r="G155" s="375"/>
      <c r="H155" s="375">
        <f>SUM(H99:H154)</f>
        <v>296381.92575664219</v>
      </c>
      <c r="I155" s="375">
        <f>SUM(I99:I154)</f>
        <v>296381.92575664219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35425.683082297925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35425.683082297925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666" t="s">
        <v>483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8860.6904761904771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 t="shared" ref="K26:K31" si="10">G26</f>
        <v>45988.994041670856</v>
      </c>
      <c r="L26" s="519">
        <f t="shared" si="7"/>
        <v>0</v>
      </c>
      <c r="M26" s="518">
        <f t="shared" ref="M26:M31" si="11"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 t="shared" si="10"/>
        <v>43480.748337588419</v>
      </c>
      <c r="L27" s="519">
        <f t="shared" si="7"/>
        <v>0</v>
      </c>
      <c r="M27" s="518">
        <f t="shared" si="11"/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4"/>
        <v/>
      </c>
      <c r="C28" s="507">
        <f>IF(D11="","-",+C27+1)</f>
        <v>2018</v>
      </c>
      <c r="D28" s="608">
        <v>276772.11483402213</v>
      </c>
      <c r="E28" s="609">
        <v>9076.8048780487807</v>
      </c>
      <c r="F28" s="608">
        <v>267695.30995597335</v>
      </c>
      <c r="G28" s="609">
        <v>43676.103252785928</v>
      </c>
      <c r="H28" s="610">
        <v>43676.103252785928</v>
      </c>
      <c r="I28" s="511">
        <f t="shared" si="0"/>
        <v>0</v>
      </c>
      <c r="J28" s="511"/>
      <c r="K28" s="518">
        <f t="shared" si="10"/>
        <v>43676.103252785928</v>
      </c>
      <c r="L28" s="519">
        <f t="shared" si="7"/>
        <v>0</v>
      </c>
      <c r="M28" s="518">
        <f t="shared" si="11"/>
        <v>43676.103252785928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4"/>
        <v/>
      </c>
      <c r="C29" s="507">
        <f>IF(D11="","-",+C28+1)</f>
        <v>2019</v>
      </c>
      <c r="D29" s="608">
        <v>267695.30995597335</v>
      </c>
      <c r="E29" s="609">
        <v>9076.8048780487807</v>
      </c>
      <c r="F29" s="608">
        <v>258618.50507792458</v>
      </c>
      <c r="G29" s="609">
        <v>42522.494915662697</v>
      </c>
      <c r="H29" s="610">
        <v>42522.494915662697</v>
      </c>
      <c r="I29" s="511">
        <f t="shared" si="0"/>
        <v>0</v>
      </c>
      <c r="J29" s="511"/>
      <c r="K29" s="518">
        <f t="shared" si="10"/>
        <v>42522.494915662697</v>
      </c>
      <c r="L29" s="519">
        <f t="shared" ref="L29" si="12">IF(K29&lt;&gt;0,+G29-K29,0)</f>
        <v>0</v>
      </c>
      <c r="M29" s="518">
        <f t="shared" si="11"/>
        <v>42522.494915662697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4"/>
        <v/>
      </c>
      <c r="C30" s="507">
        <f>IF(D11="","-",+C29+1)</f>
        <v>2020</v>
      </c>
      <c r="D30" s="608">
        <v>258618.50507792458</v>
      </c>
      <c r="E30" s="609">
        <v>9076.8048780487807</v>
      </c>
      <c r="F30" s="608">
        <v>249541.70019987581</v>
      </c>
      <c r="G30" s="609">
        <v>35078.207860917915</v>
      </c>
      <c r="H30" s="610">
        <v>35078.207860917915</v>
      </c>
      <c r="I30" s="511">
        <f t="shared" si="0"/>
        <v>0</v>
      </c>
      <c r="J30" s="511"/>
      <c r="K30" s="518">
        <f t="shared" si="10"/>
        <v>35078.207860917915</v>
      </c>
      <c r="L30" s="519">
        <f t="shared" ref="L30" si="13">IF(K30&lt;&gt;0,+G30-K30,0)</f>
        <v>0</v>
      </c>
      <c r="M30" s="518">
        <f t="shared" si="11"/>
        <v>35078.207860917915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4"/>
        <v>IU</v>
      </c>
      <c r="C31" s="507">
        <f>IF(D11="","-",+C30+1)</f>
        <v>2021</v>
      </c>
      <c r="D31" s="608">
        <v>249963.87717094779</v>
      </c>
      <c r="E31" s="609">
        <v>8860.6904761904771</v>
      </c>
      <c r="F31" s="608">
        <v>241103.18669475731</v>
      </c>
      <c r="G31" s="609">
        <v>34888.360821440634</v>
      </c>
      <c r="H31" s="610">
        <v>34888.360821440634</v>
      </c>
      <c r="I31" s="511">
        <f t="shared" si="0"/>
        <v>0</v>
      </c>
      <c r="J31" s="511"/>
      <c r="K31" s="518">
        <f t="shared" si="10"/>
        <v>34888.360821440634</v>
      </c>
      <c r="L31" s="519">
        <f t="shared" ref="L31" si="14">IF(K31&lt;&gt;0,+G31-K31,0)</f>
        <v>0</v>
      </c>
      <c r="M31" s="518">
        <f t="shared" si="11"/>
        <v>34888.360821440634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4"/>
        <v>IU</v>
      </c>
      <c r="C32" s="507">
        <f>IF(D11="","-",+C31+1)</f>
        <v>2022</v>
      </c>
      <c r="D32" s="523">
        <f>IF(F31+SUM(E$17:E31)=D$10,F31,D$10-SUM(E$17:E31))</f>
        <v>240681.0097236853</v>
      </c>
      <c r="E32" s="522">
        <f>IF(+I14&lt;F31,I14,D32)</f>
        <v>8860.6904761904771</v>
      </c>
      <c r="F32" s="523">
        <f t="shared" ref="F32:F48" si="15">+D32-E32</f>
        <v>231820.31924749483</v>
      </c>
      <c r="G32" s="524">
        <f t="shared" ref="G32:G72" si="16">+I$12*((D32+F32)/2)+E32</f>
        <v>35425.683082297925</v>
      </c>
      <c r="H32" s="491">
        <f t="shared" ref="H32:H72" si="17">+I$13*((D32+F32)/2)+E32</f>
        <v>35425.683082297925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4"/>
        <v/>
      </c>
      <c r="C33" s="507">
        <f>IF(D11="","-",+C32+1)</f>
        <v>2023</v>
      </c>
      <c r="D33" s="523">
        <f>IF(F32+SUM(E$17:E32)=D$10,F32,D$10-SUM(E$17:E32))</f>
        <v>231820.31924749483</v>
      </c>
      <c r="E33" s="522">
        <f>IF(+I14&lt;F32,I14,D33)</f>
        <v>8860.6904761904771</v>
      </c>
      <c r="F33" s="523">
        <f t="shared" si="15"/>
        <v>222959.62877130436</v>
      </c>
      <c r="G33" s="524">
        <f t="shared" si="16"/>
        <v>34429.350743942268</v>
      </c>
      <c r="H33" s="491">
        <f t="shared" si="17"/>
        <v>34429.350743942268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222959.62877130436</v>
      </c>
      <c r="E34" s="522">
        <f>IF(+I14&lt;F33,I14,D34)</f>
        <v>8860.6904761904771</v>
      </c>
      <c r="F34" s="523">
        <f t="shared" si="15"/>
        <v>214098.93829511388</v>
      </c>
      <c r="G34" s="524">
        <f t="shared" si="16"/>
        <v>33433.018405586612</v>
      </c>
      <c r="H34" s="491">
        <f t="shared" si="17"/>
        <v>33433.018405586612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214098.93829511388</v>
      </c>
      <c r="E35" s="522">
        <f>IF(+I14&lt;F34,I14,D35)</f>
        <v>8860.6904761904771</v>
      </c>
      <c r="F35" s="523">
        <f t="shared" si="15"/>
        <v>205238.24781892341</v>
      </c>
      <c r="G35" s="524">
        <f t="shared" si="16"/>
        <v>32436.686067230949</v>
      </c>
      <c r="H35" s="491">
        <f t="shared" si="17"/>
        <v>32436.686067230949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205238.24781892341</v>
      </c>
      <c r="E36" s="522">
        <f>IF(+I14&lt;F35,I14,D36)</f>
        <v>8860.6904761904771</v>
      </c>
      <c r="F36" s="523">
        <f t="shared" si="15"/>
        <v>196377.55734273294</v>
      </c>
      <c r="G36" s="524">
        <f t="shared" si="16"/>
        <v>31440.353728875285</v>
      </c>
      <c r="H36" s="491">
        <f t="shared" si="17"/>
        <v>31440.353728875285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196377.55734273294</v>
      </c>
      <c r="E37" s="522">
        <f>IF(+I14&lt;F36,I14,D37)</f>
        <v>8860.6904761904771</v>
      </c>
      <c r="F37" s="523">
        <f t="shared" si="15"/>
        <v>187516.86686654246</v>
      </c>
      <c r="G37" s="524">
        <f t="shared" si="16"/>
        <v>30444.021390519625</v>
      </c>
      <c r="H37" s="491">
        <f t="shared" si="17"/>
        <v>30444.021390519625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187516.86686654246</v>
      </c>
      <c r="E38" s="522">
        <f>IF(+I14&lt;F37,I14,D38)</f>
        <v>8860.6904761904771</v>
      </c>
      <c r="F38" s="523">
        <f t="shared" si="15"/>
        <v>178656.17639035199</v>
      </c>
      <c r="G38" s="524">
        <f t="shared" si="16"/>
        <v>29447.689052163965</v>
      </c>
      <c r="H38" s="491">
        <f t="shared" si="17"/>
        <v>29447.689052163965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178656.17639035199</v>
      </c>
      <c r="E39" s="522">
        <f>IF(+I14&lt;F38,I14,D39)</f>
        <v>8860.6904761904771</v>
      </c>
      <c r="F39" s="523">
        <f t="shared" si="15"/>
        <v>169795.48591416152</v>
      </c>
      <c r="G39" s="524">
        <f t="shared" si="16"/>
        <v>28451.356713808302</v>
      </c>
      <c r="H39" s="491">
        <f t="shared" si="17"/>
        <v>28451.356713808302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169795.48591416152</v>
      </c>
      <c r="E40" s="522">
        <f>IF(+I14&lt;F39,I14,D40)</f>
        <v>8860.6904761904771</v>
      </c>
      <c r="F40" s="523">
        <f t="shared" si="15"/>
        <v>160934.79543797104</v>
      </c>
      <c r="G40" s="524">
        <f t="shared" si="16"/>
        <v>27455.024375452642</v>
      </c>
      <c r="H40" s="491">
        <f t="shared" si="17"/>
        <v>27455.024375452642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160934.79543797104</v>
      </c>
      <c r="E41" s="522">
        <f>IF(+I14&lt;F40,I14,D41)</f>
        <v>8860.6904761904771</v>
      </c>
      <c r="F41" s="523">
        <f t="shared" si="15"/>
        <v>152074.10496178057</v>
      </c>
      <c r="G41" s="524">
        <f t="shared" si="16"/>
        <v>26458.692037096982</v>
      </c>
      <c r="H41" s="491">
        <f t="shared" si="17"/>
        <v>26458.692037096982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152074.10496178057</v>
      </c>
      <c r="E42" s="522">
        <f>IF(+I14&lt;F41,I14,D42)</f>
        <v>8860.6904761904771</v>
      </c>
      <c r="F42" s="523">
        <f t="shared" si="15"/>
        <v>143213.4144855901</v>
      </c>
      <c r="G42" s="524">
        <f t="shared" si="16"/>
        <v>25462.359698741322</v>
      </c>
      <c r="H42" s="491">
        <f t="shared" si="17"/>
        <v>25462.359698741322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143213.4144855901</v>
      </c>
      <c r="E43" s="522">
        <f>IF(+I14&lt;F42,I14,D43)</f>
        <v>8860.6904761904771</v>
      </c>
      <c r="F43" s="523">
        <f t="shared" si="15"/>
        <v>134352.72400939962</v>
      </c>
      <c r="G43" s="524">
        <f t="shared" si="16"/>
        <v>24466.027360385659</v>
      </c>
      <c r="H43" s="491">
        <f t="shared" si="17"/>
        <v>24466.027360385659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134352.72400939962</v>
      </c>
      <c r="E44" s="522">
        <f>IF(+I14&lt;F43,I14,D44)</f>
        <v>8860.6904761904771</v>
      </c>
      <c r="F44" s="523">
        <f t="shared" si="15"/>
        <v>125492.03353320915</v>
      </c>
      <c r="G44" s="524">
        <f t="shared" si="16"/>
        <v>23469.695022029999</v>
      </c>
      <c r="H44" s="491">
        <f t="shared" si="17"/>
        <v>23469.695022029999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125492.03353320915</v>
      </c>
      <c r="E45" s="522">
        <f>IF(+I14&lt;F44,I14,D45)</f>
        <v>8860.6904761904771</v>
      </c>
      <c r="F45" s="523">
        <f t="shared" si="15"/>
        <v>116631.34305701868</v>
      </c>
      <c r="G45" s="524">
        <f t="shared" si="16"/>
        <v>22473.362683674335</v>
      </c>
      <c r="H45" s="491">
        <f t="shared" si="17"/>
        <v>22473.362683674335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116631.34305701868</v>
      </c>
      <c r="E46" s="522">
        <f>IF(+I14&lt;F45,I14,D46)</f>
        <v>8860.6904761904771</v>
      </c>
      <c r="F46" s="523">
        <f t="shared" si="15"/>
        <v>107770.6525808282</v>
      </c>
      <c r="G46" s="524">
        <f t="shared" si="16"/>
        <v>21477.030345318679</v>
      </c>
      <c r="H46" s="491">
        <f t="shared" si="17"/>
        <v>21477.030345318679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107770.6525808282</v>
      </c>
      <c r="E47" s="522">
        <f>IF(+I14&lt;F46,I14,D47)</f>
        <v>8860.6904761904771</v>
      </c>
      <c r="F47" s="523">
        <f t="shared" si="15"/>
        <v>98909.962104637729</v>
      </c>
      <c r="G47" s="524">
        <f t="shared" si="16"/>
        <v>20480.698006963015</v>
      </c>
      <c r="H47" s="491">
        <f t="shared" si="17"/>
        <v>20480.698006963015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98909.962104637729</v>
      </c>
      <c r="E48" s="522">
        <f>IF(+I14&lt;F47,I14,D48)</f>
        <v>8860.6904761904771</v>
      </c>
      <c r="F48" s="523">
        <f t="shared" si="15"/>
        <v>90049.271628447255</v>
      </c>
      <c r="G48" s="524">
        <f t="shared" si="16"/>
        <v>19484.365668607355</v>
      </c>
      <c r="H48" s="491">
        <f t="shared" si="17"/>
        <v>19484.365668607355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90049.271628447255</v>
      </c>
      <c r="E49" s="522">
        <f>IF(+I14&lt;F48,I14,D49)</f>
        <v>8860.6904761904771</v>
      </c>
      <c r="F49" s="523">
        <f t="shared" ref="F49:F72" si="18">+D49-E49</f>
        <v>81188.581152256782</v>
      </c>
      <c r="G49" s="524">
        <f t="shared" si="16"/>
        <v>18488.033330251696</v>
      </c>
      <c r="H49" s="491">
        <f t="shared" si="17"/>
        <v>18488.033330251696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81188.581152256782</v>
      </c>
      <c r="E50" s="522">
        <f>IF(+I14&lt;F49,I14,D50)</f>
        <v>8860.6904761904771</v>
      </c>
      <c r="F50" s="523">
        <f t="shared" si="18"/>
        <v>72327.890676066309</v>
      </c>
      <c r="G50" s="524">
        <f t="shared" si="16"/>
        <v>17491.700991896032</v>
      </c>
      <c r="H50" s="491">
        <f t="shared" si="17"/>
        <v>17491.700991896032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72327.890676066309</v>
      </c>
      <c r="E51" s="522">
        <f>IF(+I14&lt;F50,I14,D51)</f>
        <v>8860.6904761904771</v>
      </c>
      <c r="F51" s="523">
        <f t="shared" si="18"/>
        <v>63467.200199875835</v>
      </c>
      <c r="G51" s="524">
        <f t="shared" si="16"/>
        <v>16495.368653540372</v>
      </c>
      <c r="H51" s="491">
        <f t="shared" si="17"/>
        <v>16495.368653540372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63467.200199875835</v>
      </c>
      <c r="E52" s="522">
        <f>IF(+I14&lt;F51,I14,D52)</f>
        <v>8860.6904761904771</v>
      </c>
      <c r="F52" s="523">
        <f t="shared" si="18"/>
        <v>54606.509723685362</v>
      </c>
      <c r="G52" s="524">
        <f t="shared" si="16"/>
        <v>15499.036315184712</v>
      </c>
      <c r="H52" s="491">
        <f t="shared" si="17"/>
        <v>15499.036315184712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54606.509723685362</v>
      </c>
      <c r="E53" s="522">
        <f>IF(+I14&lt;F52,I14,D53)</f>
        <v>8860.6904761904771</v>
      </c>
      <c r="F53" s="523">
        <f t="shared" si="18"/>
        <v>45745.819247494888</v>
      </c>
      <c r="G53" s="524">
        <f t="shared" si="16"/>
        <v>14502.703976829049</v>
      </c>
      <c r="H53" s="491">
        <f t="shared" si="17"/>
        <v>14502.703976829049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45745.819247494888</v>
      </c>
      <c r="E54" s="522">
        <f>IF(+I14&lt;F53,I14,D54)</f>
        <v>8860.6904761904771</v>
      </c>
      <c r="F54" s="523">
        <f t="shared" si="18"/>
        <v>36885.128771304415</v>
      </c>
      <c r="G54" s="524">
        <f t="shared" si="16"/>
        <v>13506.371638473389</v>
      </c>
      <c r="H54" s="491">
        <f t="shared" si="17"/>
        <v>13506.371638473389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36885.128771304415</v>
      </c>
      <c r="E55" s="522">
        <f>IF(+I14&lt;F54,I14,D55)</f>
        <v>8860.6904761904771</v>
      </c>
      <c r="F55" s="523">
        <f t="shared" si="18"/>
        <v>28024.438295113938</v>
      </c>
      <c r="G55" s="524">
        <f t="shared" si="16"/>
        <v>12510.039300117729</v>
      </c>
      <c r="H55" s="491">
        <f t="shared" si="17"/>
        <v>12510.039300117729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28024.438295113938</v>
      </c>
      <c r="E56" s="522">
        <f>IF(+I14&lt;F55,I14,D56)</f>
        <v>8860.6904761904771</v>
      </c>
      <c r="F56" s="523">
        <f t="shared" si="18"/>
        <v>19163.747818923461</v>
      </c>
      <c r="G56" s="524">
        <f t="shared" si="16"/>
        <v>11513.706961762065</v>
      </c>
      <c r="H56" s="491">
        <f t="shared" si="17"/>
        <v>11513.706961762065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19163.747818923461</v>
      </c>
      <c r="E57" s="522">
        <f>IF(+I14&lt;F56,I14,D57)</f>
        <v>8860.6904761904771</v>
      </c>
      <c r="F57" s="523">
        <f t="shared" si="18"/>
        <v>10303.057342732984</v>
      </c>
      <c r="G57" s="524">
        <f t="shared" si="16"/>
        <v>10517.374623406406</v>
      </c>
      <c r="H57" s="491">
        <f t="shared" si="17"/>
        <v>10517.374623406406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10303.057342732984</v>
      </c>
      <c r="E58" s="522">
        <f>IF(+I14&lt;F57,I14,D58)</f>
        <v>8860.6904761904771</v>
      </c>
      <c r="F58" s="523">
        <f t="shared" si="18"/>
        <v>1442.3668665425066</v>
      </c>
      <c r="G58" s="524">
        <f t="shared" si="16"/>
        <v>9521.0422850507439</v>
      </c>
      <c r="H58" s="491">
        <f t="shared" si="17"/>
        <v>9521.0422850507439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1442.3668665425066</v>
      </c>
      <c r="E59" s="522">
        <f>IF(+I14&lt;F58,I14,D59)</f>
        <v>1442.3668665425066</v>
      </c>
      <c r="F59" s="523">
        <f t="shared" si="18"/>
        <v>0</v>
      </c>
      <c r="G59" s="524">
        <f t="shared" si="16"/>
        <v>1523.4596863837248</v>
      </c>
      <c r="H59" s="491">
        <f t="shared" si="17"/>
        <v>1523.4596863837248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372149</v>
      </c>
      <c r="F73" s="375"/>
      <c r="G73" s="375">
        <f>SUM(G17:G72)</f>
        <v>1301897.0229651213</v>
      </c>
      <c r="H73" s="375">
        <f>SUM(H17:H72)</f>
        <v>1301897.0229651213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35078.207860917915</v>
      </c>
      <c r="N87" s="546">
        <f>IF(J92&lt;D11,0,VLOOKUP(J92,C17:O72,11))</f>
        <v>35078.207860917915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36050.553881907734</v>
      </c>
      <c r="N88" s="550">
        <f>IF(J92&lt;D11,0,VLOOKUP(J92,C99:P154,7))</f>
        <v>36050.553881907734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972.3460209898185</v>
      </c>
      <c r="N89" s="555">
        <f>+N88-N87</f>
        <v>972.3460209898185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8860.6904761904771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23">+I99-H99</f>
        <v>0</v>
      </c>
      <c r="K99" s="514"/>
      <c r="L99" s="512">
        <v>0</v>
      </c>
      <c r="M99" s="597">
        <f t="shared" ref="M99:M130" si="24">IF(L99&lt;&gt;0,+H99-L99,0)</f>
        <v>0</v>
      </c>
      <c r="N99" s="512">
        <v>0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23"/>
        <v>0</v>
      </c>
      <c r="K100" s="514"/>
      <c r="L100" s="518">
        <v>45246</v>
      </c>
      <c r="M100" s="514">
        <f t="shared" si="24"/>
        <v>0</v>
      </c>
      <c r="N100" s="518">
        <v>45246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7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23"/>
        <v>0</v>
      </c>
      <c r="K101" s="514"/>
      <c r="L101" s="518">
        <f t="shared" ref="L101:L106" si="28">H101</f>
        <v>60522.976408209717</v>
      </c>
      <c r="M101" s="519">
        <f t="shared" si="24"/>
        <v>0</v>
      </c>
      <c r="N101" s="518">
        <f t="shared" ref="N101:N106" si="29">I101</f>
        <v>60522.976408209717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7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23"/>
        <v>0</v>
      </c>
      <c r="K102" s="514"/>
      <c r="L102" s="518">
        <f t="shared" si="28"/>
        <v>65380.767354671472</v>
      </c>
      <c r="M102" s="519">
        <f t="shared" si="24"/>
        <v>0</v>
      </c>
      <c r="N102" s="518">
        <f t="shared" si="29"/>
        <v>65380.767354671472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7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23"/>
        <v>0</v>
      </c>
      <c r="K103" s="514"/>
      <c r="L103" s="518">
        <f t="shared" si="28"/>
        <v>58800.269953257346</v>
      </c>
      <c r="M103" s="519">
        <f t="shared" si="24"/>
        <v>0</v>
      </c>
      <c r="N103" s="518">
        <f t="shared" si="29"/>
        <v>58800.269953257346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7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23"/>
        <v>0</v>
      </c>
      <c r="K104" s="514"/>
      <c r="L104" s="518">
        <f t="shared" si="28"/>
        <v>56425.074067115129</v>
      </c>
      <c r="M104" s="519">
        <f t="shared" si="24"/>
        <v>0</v>
      </c>
      <c r="N104" s="518">
        <f t="shared" si="29"/>
        <v>56425.074067115129</v>
      </c>
      <c r="O104" s="514">
        <f t="shared" si="25"/>
        <v>0</v>
      </c>
      <c r="P104" s="514">
        <f t="shared" si="26"/>
        <v>0</v>
      </c>
      <c r="Q104" s="269"/>
    </row>
    <row r="105" spans="1:17">
      <c r="B105" s="195" t="str">
        <f t="shared" si="27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28"/>
        <v>51392.082385725094</v>
      </c>
      <c r="M105" s="519">
        <f t="shared" ref="M105:M110" si="30">IF(L105&lt;&gt;0,+H105-L105,0)</f>
        <v>0</v>
      </c>
      <c r="N105" s="518">
        <f t="shared" si="29"/>
        <v>51392.082385725094</v>
      </c>
      <c r="O105" s="514">
        <f t="shared" ref="O105:O110" si="31">IF(N105&lt;&gt;0,+I105-N105,0)</f>
        <v>0</v>
      </c>
      <c r="P105" s="514">
        <f t="shared" ref="P105:P110" si="32">+O105-M105</f>
        <v>0</v>
      </c>
      <c r="Q105" s="269"/>
    </row>
    <row r="106" spans="1:17">
      <c r="B106" s="195" t="str">
        <f t="shared" si="27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28"/>
        <v>50386.311054794773</v>
      </c>
      <c r="M106" s="519">
        <f t="shared" si="30"/>
        <v>0</v>
      </c>
      <c r="N106" s="518">
        <f t="shared" si="29"/>
        <v>50386.311054794773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7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23"/>
        <v>0</v>
      </c>
      <c r="K107" s="514"/>
      <c r="L107" s="518">
        <f t="shared" ref="L107:L112" si="33">H107</f>
        <v>47949.4923700488</v>
      </c>
      <c r="M107" s="519">
        <f t="shared" si="30"/>
        <v>0</v>
      </c>
      <c r="N107" s="518">
        <f t="shared" ref="N107:N112" si="34">I107</f>
        <v>47949.4923700488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7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23"/>
        <v>0</v>
      </c>
      <c r="K108" s="514"/>
      <c r="L108" s="518">
        <f t="shared" si="33"/>
        <v>45202.137408056922</v>
      </c>
      <c r="M108" s="519">
        <f t="shared" si="30"/>
        <v>0</v>
      </c>
      <c r="N108" s="518">
        <f t="shared" si="34"/>
        <v>45202.137408056922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7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23"/>
        <v>0</v>
      </c>
      <c r="K109" s="514"/>
      <c r="L109" s="518">
        <f t="shared" si="33"/>
        <v>42767.185465657531</v>
      </c>
      <c r="M109" s="519">
        <f t="shared" si="30"/>
        <v>0</v>
      </c>
      <c r="N109" s="518">
        <f t="shared" si="34"/>
        <v>42767.185465657531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7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23"/>
        <v>0</v>
      </c>
      <c r="K110" s="514"/>
      <c r="L110" s="518">
        <f t="shared" si="33"/>
        <v>37402.514159677034</v>
      </c>
      <c r="M110" s="519">
        <f t="shared" si="30"/>
        <v>0</v>
      </c>
      <c r="N110" s="518">
        <f t="shared" si="34"/>
        <v>37402.514159677034</v>
      </c>
      <c r="O110" s="514">
        <f t="shared" si="31"/>
        <v>0</v>
      </c>
      <c r="P110" s="514">
        <f t="shared" si="32"/>
        <v>0</v>
      </c>
      <c r="Q110" s="269"/>
    </row>
    <row r="111" spans="1:17">
      <c r="B111" s="195" t="str">
        <f t="shared" si="27"/>
        <v/>
      </c>
      <c r="C111" s="507">
        <f>IF(D93="","-",+C110+1)</f>
        <v>2019</v>
      </c>
      <c r="D111" s="508">
        <v>265840.3391447991</v>
      </c>
      <c r="E111" s="516">
        <v>8654.6279069767443</v>
      </c>
      <c r="F111" s="515">
        <v>257185.71123782237</v>
      </c>
      <c r="G111" s="515">
        <v>261513.02519131073</v>
      </c>
      <c r="H111" s="516">
        <v>36647.12505132259</v>
      </c>
      <c r="I111" s="510">
        <v>36647.12505132259</v>
      </c>
      <c r="J111" s="514">
        <f t="shared" si="23"/>
        <v>0</v>
      </c>
      <c r="K111" s="514"/>
      <c r="L111" s="518">
        <f t="shared" si="33"/>
        <v>36647.12505132259</v>
      </c>
      <c r="M111" s="519">
        <f t="shared" ref="M111:M112" si="35">IF(L111&lt;&gt;0,+H111-L111,0)</f>
        <v>0</v>
      </c>
      <c r="N111" s="518">
        <f t="shared" si="34"/>
        <v>36647.12505132259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7"/>
        <v/>
      </c>
      <c r="C112" s="507">
        <f>IF(D93="","-",+C111+1)</f>
        <v>2020</v>
      </c>
      <c r="D112" s="508">
        <v>257185.71123782237</v>
      </c>
      <c r="E112" s="516">
        <v>8860.6904761904771</v>
      </c>
      <c r="F112" s="515">
        <v>248325.02076163189</v>
      </c>
      <c r="G112" s="515">
        <v>252755.36599972713</v>
      </c>
      <c r="H112" s="516">
        <v>36050.553881907734</v>
      </c>
      <c r="I112" s="510">
        <v>36050.553881907734</v>
      </c>
      <c r="J112" s="514">
        <f t="shared" si="23"/>
        <v>0</v>
      </c>
      <c r="K112" s="514"/>
      <c r="L112" s="518">
        <f t="shared" si="33"/>
        <v>36050.553881907734</v>
      </c>
      <c r="M112" s="519">
        <f t="shared" si="35"/>
        <v>0</v>
      </c>
      <c r="N112" s="518">
        <f t="shared" si="34"/>
        <v>36050.553881907734</v>
      </c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7"/>
        <v/>
      </c>
      <c r="C113" s="507">
        <f>IF(D93="","-",+C112+1)</f>
        <v>2021</v>
      </c>
      <c r="D113" s="374">
        <f>IF(F112+SUM(E$99:E112)=D$92,F112,D$92-SUM(E$99:E112))</f>
        <v>248325.02076163189</v>
      </c>
      <c r="E113" s="522">
        <f>IF(+J96&lt;F112,J96,D113)</f>
        <v>8860.6904761904771</v>
      </c>
      <c r="F113" s="523">
        <f t="shared" ref="F113:F130" si="36">+D113-E113</f>
        <v>239464.33028544142</v>
      </c>
      <c r="G113" s="523">
        <f t="shared" ref="G113:G130" si="37">+(F113+D113)/2</f>
        <v>243894.67552353666</v>
      </c>
      <c r="H113" s="526">
        <f t="shared" ref="H113:H154" si="38">+J$94*G113+E113</f>
        <v>36285.207000024056</v>
      </c>
      <c r="I113" s="577">
        <f t="shared" ref="I113:I154" si="39">+J$95*G113+E113</f>
        <v>36285.207000024056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7"/>
        <v/>
      </c>
      <c r="C114" s="507">
        <f>IF(D93="","-",+C113+1)</f>
        <v>2022</v>
      </c>
      <c r="D114" s="374">
        <f>IF(F113+SUM(E$99:E113)=D$92,F113,D$92-SUM(E$99:E113))</f>
        <v>239464.33028544142</v>
      </c>
      <c r="E114" s="522">
        <f>IF(+J96&lt;F113,J96,D114)</f>
        <v>8860.6904761904771</v>
      </c>
      <c r="F114" s="523">
        <f t="shared" si="36"/>
        <v>230603.63980925095</v>
      </c>
      <c r="G114" s="523">
        <f t="shared" si="37"/>
        <v>235033.98504734618</v>
      </c>
      <c r="H114" s="526">
        <f t="shared" si="38"/>
        <v>35288.874661668393</v>
      </c>
      <c r="I114" s="577">
        <f t="shared" si="39"/>
        <v>35288.874661668393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7"/>
        <v/>
      </c>
      <c r="C115" s="507">
        <f>IF(D93="","-",+C114+1)</f>
        <v>2023</v>
      </c>
      <c r="D115" s="374">
        <f>IF(F114+SUM(E$99:E114)=D$92,F114,D$92-SUM(E$99:E114))</f>
        <v>230603.63980925095</v>
      </c>
      <c r="E115" s="522">
        <f>IF(+J96&lt;F114,J96,D115)</f>
        <v>8860.6904761904771</v>
      </c>
      <c r="F115" s="523">
        <f t="shared" si="36"/>
        <v>221742.94933306047</v>
      </c>
      <c r="G115" s="523">
        <f t="shared" si="37"/>
        <v>226173.29457115571</v>
      </c>
      <c r="H115" s="526">
        <f t="shared" si="38"/>
        <v>34292.542323312737</v>
      </c>
      <c r="I115" s="577">
        <f t="shared" si="39"/>
        <v>34292.542323312737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7"/>
        <v/>
      </c>
      <c r="C116" s="507">
        <f>IF(D93="","-",+C115+1)</f>
        <v>2024</v>
      </c>
      <c r="D116" s="374">
        <f>IF(F115+SUM(E$99:E115)=D$92,F115,D$92-SUM(E$99:E115))</f>
        <v>221742.94933306047</v>
      </c>
      <c r="E116" s="522">
        <f>IF(+J96&lt;F115,J96,D116)</f>
        <v>8860.6904761904771</v>
      </c>
      <c r="F116" s="523">
        <f t="shared" si="36"/>
        <v>212882.25885687</v>
      </c>
      <c r="G116" s="523">
        <f t="shared" si="37"/>
        <v>217312.60409496524</v>
      </c>
      <c r="H116" s="526">
        <f t="shared" si="38"/>
        <v>33296.209984957073</v>
      </c>
      <c r="I116" s="577">
        <f t="shared" si="39"/>
        <v>33296.209984957073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7"/>
        <v/>
      </c>
      <c r="C117" s="507">
        <f>IF(D93="","-",+C116+1)</f>
        <v>2025</v>
      </c>
      <c r="D117" s="374">
        <f>IF(F116+SUM(E$99:E116)=D$92,F116,D$92-SUM(E$99:E116))</f>
        <v>212882.25885687</v>
      </c>
      <c r="E117" s="522">
        <f>IF(+J96&lt;F116,J96,D117)</f>
        <v>8860.6904761904771</v>
      </c>
      <c r="F117" s="523">
        <f t="shared" si="36"/>
        <v>204021.56838067953</v>
      </c>
      <c r="G117" s="523">
        <f t="shared" si="37"/>
        <v>208451.91361877476</v>
      </c>
      <c r="H117" s="526">
        <f t="shared" si="38"/>
        <v>32299.877646601413</v>
      </c>
      <c r="I117" s="577">
        <f t="shared" si="39"/>
        <v>32299.877646601413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7"/>
        <v/>
      </c>
      <c r="C118" s="507">
        <f>IF(D93="","-",+C117+1)</f>
        <v>2026</v>
      </c>
      <c r="D118" s="374">
        <f>IF(F117+SUM(E$99:E117)=D$92,F117,D$92-SUM(E$99:E117))</f>
        <v>204021.56838067953</v>
      </c>
      <c r="E118" s="522">
        <f>IF(+J96&lt;F117,J96,D118)</f>
        <v>8860.6904761904771</v>
      </c>
      <c r="F118" s="523">
        <f t="shared" si="36"/>
        <v>195160.87790448905</v>
      </c>
      <c r="G118" s="523">
        <f t="shared" si="37"/>
        <v>199591.22314258429</v>
      </c>
      <c r="H118" s="526">
        <f t="shared" si="38"/>
        <v>31303.54530824575</v>
      </c>
      <c r="I118" s="577">
        <f t="shared" si="39"/>
        <v>31303.54530824575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7"/>
        <v/>
      </c>
      <c r="C119" s="507">
        <f>IF(D93="","-",+C118+1)</f>
        <v>2027</v>
      </c>
      <c r="D119" s="374">
        <f>IF(F118+SUM(E$99:E118)=D$92,F118,D$92-SUM(E$99:E118))</f>
        <v>195160.87790448905</v>
      </c>
      <c r="E119" s="522">
        <f>IF(+J96&lt;F118,J96,D119)</f>
        <v>8860.6904761904771</v>
      </c>
      <c r="F119" s="523">
        <f t="shared" si="36"/>
        <v>186300.18742829858</v>
      </c>
      <c r="G119" s="523">
        <f t="shared" si="37"/>
        <v>190730.53266639382</v>
      </c>
      <c r="H119" s="526">
        <f t="shared" si="38"/>
        <v>30307.21296989009</v>
      </c>
      <c r="I119" s="577">
        <f t="shared" si="39"/>
        <v>30307.21296989009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7"/>
        <v/>
      </c>
      <c r="C120" s="507">
        <f>IF(D93="","-",+C119+1)</f>
        <v>2028</v>
      </c>
      <c r="D120" s="374">
        <f>IF(F119+SUM(E$99:E119)=D$92,F119,D$92-SUM(E$99:E119))</f>
        <v>186300.18742829858</v>
      </c>
      <c r="E120" s="522">
        <f>IF(+J96&lt;F119,J96,D120)</f>
        <v>8860.6904761904771</v>
      </c>
      <c r="F120" s="523">
        <f t="shared" si="36"/>
        <v>177439.49695210811</v>
      </c>
      <c r="G120" s="523">
        <f t="shared" si="37"/>
        <v>181869.84219020334</v>
      </c>
      <c r="H120" s="526">
        <f t="shared" si="38"/>
        <v>29310.88063153443</v>
      </c>
      <c r="I120" s="577">
        <f t="shared" si="39"/>
        <v>29310.88063153443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7"/>
        <v/>
      </c>
      <c r="C121" s="507">
        <f>IF(D93="","-",+C120+1)</f>
        <v>2029</v>
      </c>
      <c r="D121" s="374">
        <f>IF(F120+SUM(E$99:E120)=D$92,F120,D$92-SUM(E$99:E120))</f>
        <v>177439.49695210811</v>
      </c>
      <c r="E121" s="522">
        <f>IF(+J96&lt;F120,J96,D121)</f>
        <v>8860.6904761904771</v>
      </c>
      <c r="F121" s="523">
        <f t="shared" si="36"/>
        <v>168578.80647591763</v>
      </c>
      <c r="G121" s="523">
        <f t="shared" si="37"/>
        <v>173009.15171401287</v>
      </c>
      <c r="H121" s="526">
        <f t="shared" si="38"/>
        <v>28314.54829317877</v>
      </c>
      <c r="I121" s="577">
        <f t="shared" si="39"/>
        <v>28314.54829317877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7"/>
        <v/>
      </c>
      <c r="C122" s="507">
        <f>IF(D93="","-",+C121+1)</f>
        <v>2030</v>
      </c>
      <c r="D122" s="374">
        <f>IF(F121+SUM(E$99:E121)=D$92,F121,D$92-SUM(E$99:E121))</f>
        <v>168578.80647591763</v>
      </c>
      <c r="E122" s="522">
        <f>IF(+J96&lt;F121,J96,D122)</f>
        <v>8860.6904761904771</v>
      </c>
      <c r="F122" s="523">
        <f t="shared" si="36"/>
        <v>159718.11599972716</v>
      </c>
      <c r="G122" s="523">
        <f t="shared" si="37"/>
        <v>164148.4612378224</v>
      </c>
      <c r="H122" s="526">
        <f t="shared" si="38"/>
        <v>27318.215954823107</v>
      </c>
      <c r="I122" s="577">
        <f t="shared" si="39"/>
        <v>27318.215954823107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7"/>
        <v/>
      </c>
      <c r="C123" s="507">
        <f>IF(D93="","-",+C122+1)</f>
        <v>2031</v>
      </c>
      <c r="D123" s="374">
        <f>IF(F122+SUM(E$99:E122)=D$92,F122,D$92-SUM(E$99:E122))</f>
        <v>159718.11599972716</v>
      </c>
      <c r="E123" s="522">
        <f>IF(+J96&lt;F122,J96,D123)</f>
        <v>8860.6904761904771</v>
      </c>
      <c r="F123" s="523">
        <f t="shared" si="36"/>
        <v>150857.42552353669</v>
      </c>
      <c r="G123" s="523">
        <f t="shared" si="37"/>
        <v>155287.77076163192</v>
      </c>
      <c r="H123" s="526">
        <f t="shared" si="38"/>
        <v>26321.883616467447</v>
      </c>
      <c r="I123" s="577">
        <f t="shared" si="39"/>
        <v>26321.883616467447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7"/>
        <v/>
      </c>
      <c r="C124" s="507">
        <f>IF(D93="","-",+C123+1)</f>
        <v>2032</v>
      </c>
      <c r="D124" s="374">
        <f>IF(F123+SUM(E$99:E123)=D$92,F123,D$92-SUM(E$99:E123))</f>
        <v>150857.42552353669</v>
      </c>
      <c r="E124" s="522">
        <f>IF(+J96&lt;F123,J96,D124)</f>
        <v>8860.6904761904771</v>
      </c>
      <c r="F124" s="523">
        <f t="shared" si="36"/>
        <v>141996.73504734621</v>
      </c>
      <c r="G124" s="523">
        <f t="shared" si="37"/>
        <v>146427.08028544145</v>
      </c>
      <c r="H124" s="526">
        <f t="shared" si="38"/>
        <v>25325.551278111787</v>
      </c>
      <c r="I124" s="577">
        <f t="shared" si="39"/>
        <v>25325.551278111787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7"/>
        <v/>
      </c>
      <c r="C125" s="507">
        <f>IF(D93="","-",+C124+1)</f>
        <v>2033</v>
      </c>
      <c r="D125" s="374">
        <f>IF(F124+SUM(E$99:E124)=D$92,F124,D$92-SUM(E$99:E124))</f>
        <v>141996.73504734621</v>
      </c>
      <c r="E125" s="522">
        <f>IF(+J96&lt;F124,J96,D125)</f>
        <v>8860.6904761904771</v>
      </c>
      <c r="F125" s="523">
        <f t="shared" si="36"/>
        <v>133136.04457115574</v>
      </c>
      <c r="G125" s="523">
        <f t="shared" si="37"/>
        <v>137566.38980925098</v>
      </c>
      <c r="H125" s="526">
        <f t="shared" si="38"/>
        <v>24329.218939756123</v>
      </c>
      <c r="I125" s="577">
        <f t="shared" si="39"/>
        <v>24329.218939756123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7"/>
        <v/>
      </c>
      <c r="C126" s="507">
        <f>IF(D93="","-",+C125+1)</f>
        <v>2034</v>
      </c>
      <c r="D126" s="374">
        <f>IF(F125+SUM(E$99:E125)=D$92,F125,D$92-SUM(E$99:E125))</f>
        <v>133136.04457115574</v>
      </c>
      <c r="E126" s="522">
        <f>IF(+J96&lt;F125,J96,D126)</f>
        <v>8860.6904761904771</v>
      </c>
      <c r="F126" s="523">
        <f t="shared" si="36"/>
        <v>124275.35409496527</v>
      </c>
      <c r="G126" s="523">
        <f t="shared" si="37"/>
        <v>128705.6993330605</v>
      </c>
      <c r="H126" s="526">
        <f t="shared" si="38"/>
        <v>23332.886601400463</v>
      </c>
      <c r="I126" s="577">
        <f t="shared" si="39"/>
        <v>23332.886601400463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7"/>
        <v/>
      </c>
      <c r="C127" s="507">
        <f>IF(D93="","-",+C126+1)</f>
        <v>2035</v>
      </c>
      <c r="D127" s="374">
        <f>IF(F126+SUM(E$99:E126)=D$92,F126,D$92-SUM(E$99:E126))</f>
        <v>124275.35409496527</v>
      </c>
      <c r="E127" s="522">
        <f>IF(+J96&lt;F126,J96,D127)</f>
        <v>8860.6904761904771</v>
      </c>
      <c r="F127" s="523">
        <f t="shared" si="36"/>
        <v>115414.66361877479</v>
      </c>
      <c r="G127" s="523">
        <f t="shared" si="37"/>
        <v>119845.00885687003</v>
      </c>
      <c r="H127" s="526">
        <f t="shared" si="38"/>
        <v>22336.554263044804</v>
      </c>
      <c r="I127" s="577">
        <f t="shared" si="39"/>
        <v>22336.554263044804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7"/>
        <v/>
      </c>
      <c r="C128" s="507">
        <f>IF(D93="","-",+C127+1)</f>
        <v>2036</v>
      </c>
      <c r="D128" s="374">
        <f>IF(F127+SUM(E$99:E127)=D$92,F127,D$92-SUM(E$99:E127))</f>
        <v>115414.66361877479</v>
      </c>
      <c r="E128" s="522">
        <f>IF(+J96&lt;F127,J96,D128)</f>
        <v>8860.6904761904771</v>
      </c>
      <c r="F128" s="523">
        <f t="shared" si="36"/>
        <v>106553.97314258432</v>
      </c>
      <c r="G128" s="523">
        <f t="shared" si="37"/>
        <v>110984.31838067956</v>
      </c>
      <c r="H128" s="526">
        <f t="shared" si="38"/>
        <v>21340.22192468914</v>
      </c>
      <c r="I128" s="577">
        <f t="shared" si="39"/>
        <v>21340.22192468914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7"/>
        <v/>
      </c>
      <c r="C129" s="507">
        <f>IF(D93="","-",+C128+1)</f>
        <v>2037</v>
      </c>
      <c r="D129" s="374">
        <f>IF(F128+SUM(E$99:E128)=D$92,F128,D$92-SUM(E$99:E128))</f>
        <v>106553.97314258432</v>
      </c>
      <c r="E129" s="522">
        <f>IF(+J96&lt;F128,J96,D129)</f>
        <v>8860.6904761904771</v>
      </c>
      <c r="F129" s="523">
        <f t="shared" si="36"/>
        <v>97693.282666393847</v>
      </c>
      <c r="G129" s="523">
        <f t="shared" si="37"/>
        <v>102123.62790448908</v>
      </c>
      <c r="H129" s="526">
        <f t="shared" si="38"/>
        <v>20343.88958633348</v>
      </c>
      <c r="I129" s="577">
        <f t="shared" si="39"/>
        <v>20343.88958633348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7"/>
        <v/>
      </c>
      <c r="C130" s="507">
        <f>IF(D93="","-",+C129+1)</f>
        <v>2038</v>
      </c>
      <c r="D130" s="374">
        <f>IF(F129+SUM(E$99:E129)=D$92,F129,D$92-SUM(E$99:E129))</f>
        <v>97693.282666393847</v>
      </c>
      <c r="E130" s="522">
        <f>IF(+J96&lt;F129,J96,D130)</f>
        <v>8860.6904761904771</v>
      </c>
      <c r="F130" s="523">
        <f t="shared" si="36"/>
        <v>88832.592190203373</v>
      </c>
      <c r="G130" s="523">
        <f t="shared" si="37"/>
        <v>93262.93742829861</v>
      </c>
      <c r="H130" s="526">
        <f t="shared" si="38"/>
        <v>19347.55724797782</v>
      </c>
      <c r="I130" s="577">
        <f t="shared" si="39"/>
        <v>19347.55724797782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7"/>
        <v/>
      </c>
      <c r="C131" s="507">
        <f>IF(D93="","-",+C130+1)</f>
        <v>2039</v>
      </c>
      <c r="D131" s="374">
        <f>IF(F130+SUM(E$99:E130)=D$92,F130,D$92-SUM(E$99:E130))</f>
        <v>88832.592190203373</v>
      </c>
      <c r="E131" s="522">
        <f>IF(+J96&lt;F130,J96,D131)</f>
        <v>8860.6904761904771</v>
      </c>
      <c r="F131" s="523">
        <f t="shared" ref="F131:F154" si="40">+D131-E131</f>
        <v>79971.9017140129</v>
      </c>
      <c r="G131" s="523">
        <f t="shared" ref="G131:G154" si="41">+(F131+D131)/2</f>
        <v>84402.246952108137</v>
      </c>
      <c r="H131" s="526">
        <f t="shared" si="38"/>
        <v>18351.224909622157</v>
      </c>
      <c r="I131" s="577">
        <f t="shared" si="39"/>
        <v>18351.224909622157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7"/>
        <v/>
      </c>
      <c r="C132" s="507">
        <f>IF(D93="","-",+C131+1)</f>
        <v>2040</v>
      </c>
      <c r="D132" s="374">
        <f>IF(F131+SUM(E$99:E131)=D$92,F131,D$92-SUM(E$99:E131))</f>
        <v>79971.9017140129</v>
      </c>
      <c r="E132" s="522">
        <f>IF(+J96&lt;F131,J96,D132)</f>
        <v>8860.6904761904771</v>
      </c>
      <c r="F132" s="523">
        <f t="shared" si="40"/>
        <v>71111.211237822426</v>
      </c>
      <c r="G132" s="523">
        <f t="shared" si="41"/>
        <v>75541.556475917663</v>
      </c>
      <c r="H132" s="526">
        <f t="shared" si="38"/>
        <v>17354.8925712665</v>
      </c>
      <c r="I132" s="577">
        <f t="shared" si="39"/>
        <v>17354.8925712665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7"/>
        <v/>
      </c>
      <c r="C133" s="507">
        <f>IF(D93="","-",+C132+1)</f>
        <v>2041</v>
      </c>
      <c r="D133" s="374">
        <f>IF(F132+SUM(E$99:E132)=D$92,F132,D$92-SUM(E$99:E132))</f>
        <v>71111.211237822426</v>
      </c>
      <c r="E133" s="522">
        <f>IF(+J96&lt;F132,J96,D133)</f>
        <v>8860.6904761904771</v>
      </c>
      <c r="F133" s="523">
        <f t="shared" si="40"/>
        <v>62250.520761631953</v>
      </c>
      <c r="G133" s="523">
        <f t="shared" si="41"/>
        <v>66680.86599972719</v>
      </c>
      <c r="H133" s="526">
        <f t="shared" si="38"/>
        <v>16358.560232910837</v>
      </c>
      <c r="I133" s="577">
        <f t="shared" si="39"/>
        <v>16358.560232910837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7"/>
        <v/>
      </c>
      <c r="C134" s="507">
        <f>IF(D93="","-",+C133+1)</f>
        <v>2042</v>
      </c>
      <c r="D134" s="374">
        <f>IF(F133+SUM(E$99:E133)=D$92,F133,D$92-SUM(E$99:E133))</f>
        <v>62250.520761631953</v>
      </c>
      <c r="E134" s="522">
        <f>IF(+J96&lt;F133,J96,D134)</f>
        <v>8860.6904761904771</v>
      </c>
      <c r="F134" s="523">
        <f t="shared" si="40"/>
        <v>53389.83028544148</v>
      </c>
      <c r="G134" s="523">
        <f t="shared" si="41"/>
        <v>57820.175523536716</v>
      </c>
      <c r="H134" s="526">
        <f t="shared" si="38"/>
        <v>15362.227894555177</v>
      </c>
      <c r="I134" s="577">
        <f t="shared" si="39"/>
        <v>15362.227894555177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7"/>
        <v/>
      </c>
      <c r="C135" s="507">
        <f>IF(D93="","-",+C134+1)</f>
        <v>2043</v>
      </c>
      <c r="D135" s="374">
        <f>IF(F134+SUM(E$99:E134)=D$92,F134,D$92-SUM(E$99:E134))</f>
        <v>53389.83028544148</v>
      </c>
      <c r="E135" s="522">
        <f>IF(+J96&lt;F134,J96,D135)</f>
        <v>8860.6904761904771</v>
      </c>
      <c r="F135" s="523">
        <f t="shared" si="40"/>
        <v>44529.139809251006</v>
      </c>
      <c r="G135" s="523">
        <f t="shared" si="41"/>
        <v>48959.485047346243</v>
      </c>
      <c r="H135" s="526">
        <f t="shared" si="38"/>
        <v>14365.895556199515</v>
      </c>
      <c r="I135" s="577">
        <f t="shared" si="39"/>
        <v>14365.895556199515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7"/>
        <v/>
      </c>
      <c r="C136" s="507">
        <f>IF(D93="","-",+C135+1)</f>
        <v>2044</v>
      </c>
      <c r="D136" s="374">
        <f>IF(F135+SUM(E$99:E135)=D$92,F135,D$92-SUM(E$99:E135))</f>
        <v>44529.139809251006</v>
      </c>
      <c r="E136" s="522">
        <f>IF(+J96&lt;F135,J96,D136)</f>
        <v>8860.6904761904771</v>
      </c>
      <c r="F136" s="523">
        <f t="shared" si="40"/>
        <v>35668.449333060533</v>
      </c>
      <c r="G136" s="523">
        <f t="shared" si="41"/>
        <v>40098.79457115577</v>
      </c>
      <c r="H136" s="526">
        <f t="shared" si="38"/>
        <v>13369.563217843854</v>
      </c>
      <c r="I136" s="577">
        <f t="shared" si="39"/>
        <v>13369.563217843854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7"/>
        <v/>
      </c>
      <c r="C137" s="507">
        <f>IF(D93="","-",+C136+1)</f>
        <v>2045</v>
      </c>
      <c r="D137" s="374">
        <f>IF(F136+SUM(E$99:E136)=D$92,F136,D$92-SUM(E$99:E136))</f>
        <v>35668.449333060533</v>
      </c>
      <c r="E137" s="522">
        <f>IF(+J96&lt;F136,J96,D137)</f>
        <v>8860.6904761904771</v>
      </c>
      <c r="F137" s="523">
        <f t="shared" si="40"/>
        <v>26807.758856870056</v>
      </c>
      <c r="G137" s="523">
        <f t="shared" si="41"/>
        <v>31238.104094965296</v>
      </c>
      <c r="H137" s="526">
        <f t="shared" si="38"/>
        <v>12373.230879488194</v>
      </c>
      <c r="I137" s="577">
        <f t="shared" si="39"/>
        <v>12373.230879488194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7"/>
        <v/>
      </c>
      <c r="C138" s="507">
        <f>IF(D93="","-",+C137+1)</f>
        <v>2046</v>
      </c>
      <c r="D138" s="374">
        <f>IF(F137+SUM(E$99:E137)=D$92,F137,D$92-SUM(E$99:E137))</f>
        <v>26807.758856870056</v>
      </c>
      <c r="E138" s="522">
        <f>IF(+J96&lt;F137,J96,D138)</f>
        <v>8860.6904761904771</v>
      </c>
      <c r="F138" s="523">
        <f t="shared" si="40"/>
        <v>17947.068380679579</v>
      </c>
      <c r="G138" s="523">
        <f t="shared" si="41"/>
        <v>22377.413618774815</v>
      </c>
      <c r="H138" s="526">
        <f t="shared" si="38"/>
        <v>11376.898541132532</v>
      </c>
      <c r="I138" s="577">
        <f t="shared" si="39"/>
        <v>11376.898541132532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7"/>
        <v/>
      </c>
      <c r="C139" s="507">
        <f>IF(D93="","-",+C138+1)</f>
        <v>2047</v>
      </c>
      <c r="D139" s="374">
        <f>IF(F138+SUM(E$99:E138)=D$92,F138,D$92-SUM(E$99:E138))</f>
        <v>17947.068380679579</v>
      </c>
      <c r="E139" s="522">
        <f>IF(+J96&lt;F138,J96,D139)</f>
        <v>8860.6904761904771</v>
      </c>
      <c r="F139" s="523">
        <f t="shared" si="40"/>
        <v>9086.3779044891016</v>
      </c>
      <c r="G139" s="523">
        <f t="shared" si="41"/>
        <v>13516.72314258434</v>
      </c>
      <c r="H139" s="526">
        <f t="shared" si="38"/>
        <v>10380.56620277687</v>
      </c>
      <c r="I139" s="577">
        <f t="shared" si="39"/>
        <v>10380.56620277687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7"/>
        <v/>
      </c>
      <c r="C140" s="507">
        <f>IF(D93="","-",+C139+1)</f>
        <v>2048</v>
      </c>
      <c r="D140" s="374">
        <f>IF(F139+SUM(E$99:E139)=D$92,F139,D$92-SUM(E$99:E139))</f>
        <v>9086.3779044891016</v>
      </c>
      <c r="E140" s="522">
        <f>IF(+J96&lt;F139,J96,D140)</f>
        <v>8860.6904761904771</v>
      </c>
      <c r="F140" s="523">
        <f t="shared" si="40"/>
        <v>225.68742829862458</v>
      </c>
      <c r="G140" s="523">
        <f t="shared" si="41"/>
        <v>4656.0326663938631</v>
      </c>
      <c r="H140" s="526">
        <f t="shared" si="38"/>
        <v>9384.2338644212086</v>
      </c>
      <c r="I140" s="577">
        <f t="shared" si="39"/>
        <v>9384.2338644212086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7"/>
        <v/>
      </c>
      <c r="C141" s="507">
        <f>IF(D93="","-",+C140+1)</f>
        <v>2049</v>
      </c>
      <c r="D141" s="374">
        <f>IF(F140+SUM(E$99:E140)=D$92,F140,D$92-SUM(E$99:E140))</f>
        <v>225.68742829862458</v>
      </c>
      <c r="E141" s="522">
        <f>IF(+J96&lt;F140,J96,D141)</f>
        <v>225.68742829862458</v>
      </c>
      <c r="F141" s="523">
        <f t="shared" si="40"/>
        <v>0</v>
      </c>
      <c r="G141" s="523">
        <f t="shared" si="41"/>
        <v>112.84371414931229</v>
      </c>
      <c r="H141" s="526">
        <f t="shared" si="38"/>
        <v>238.37603782507534</v>
      </c>
      <c r="I141" s="577">
        <f t="shared" si="39"/>
        <v>238.37603782507534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7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0"/>
        <v>0</v>
      </c>
      <c r="G142" s="523">
        <f t="shared" si="41"/>
        <v>0</v>
      </c>
      <c r="H142" s="526">
        <f t="shared" si="38"/>
        <v>0</v>
      </c>
      <c r="I142" s="577">
        <f t="shared" si="39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7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7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7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7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7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7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7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7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7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7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7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7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372149.00000000012</v>
      </c>
      <c r="F155" s="375"/>
      <c r="G155" s="375"/>
      <c r="H155" s="375">
        <f>SUM(H99:H154)</f>
        <v>1343257.0377005031</v>
      </c>
      <c r="I155" s="375">
        <f>SUM(I99:I154)</f>
        <v>1343257.0377005031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18" width="9.140625" style="183" customWidth="1"/>
    <col min="19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39144.444225431915</v>
      </c>
      <c r="P5" s="269"/>
    </row>
    <row r="6" spans="1:17" ht="15.7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39144.444225431915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666" t="s">
        <v>484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9269.6666666666661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 t="shared" ref="K25:K30" si="10">G25</f>
        <v>50522.11947752475</v>
      </c>
      <c r="L25" s="519">
        <f t="shared" si="7"/>
        <v>0</v>
      </c>
      <c r="M25" s="518">
        <f t="shared" ref="M25:M30" si="11"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 t="shared" si="10"/>
        <v>47783.446226544533</v>
      </c>
      <c r="L26" s="519">
        <f t="shared" si="7"/>
        <v>0</v>
      </c>
      <c r="M26" s="518">
        <f t="shared" si="11"/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608">
        <v>308077.3701774287</v>
      </c>
      <c r="E27" s="609">
        <v>9495.7560975609758</v>
      </c>
      <c r="F27" s="608">
        <v>298581.61407986772</v>
      </c>
      <c r="G27" s="609">
        <v>48047.144578018066</v>
      </c>
      <c r="H27" s="610">
        <v>48047.144578018066</v>
      </c>
      <c r="I27" s="511">
        <f t="shared" si="0"/>
        <v>0</v>
      </c>
      <c r="J27" s="511"/>
      <c r="K27" s="518">
        <f t="shared" si="10"/>
        <v>48047.144578018066</v>
      </c>
      <c r="L27" s="519">
        <f t="shared" si="7"/>
        <v>0</v>
      </c>
      <c r="M27" s="518">
        <f t="shared" si="11"/>
        <v>48047.144578018066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608">
        <v>298581.61407986772</v>
      </c>
      <c r="E28" s="609">
        <v>9495.7560975609758</v>
      </c>
      <c r="F28" s="608">
        <v>289085.85798230674</v>
      </c>
      <c r="G28" s="609">
        <v>46840.290013156024</v>
      </c>
      <c r="H28" s="610">
        <v>46840.290013156024</v>
      </c>
      <c r="I28" s="511">
        <f t="shared" si="0"/>
        <v>0</v>
      </c>
      <c r="J28" s="511"/>
      <c r="K28" s="518">
        <f t="shared" si="10"/>
        <v>46840.290013156024</v>
      </c>
      <c r="L28" s="519">
        <f t="shared" ref="L28" si="12">IF(K28&lt;&gt;0,+G28-K28,0)</f>
        <v>0</v>
      </c>
      <c r="M28" s="518">
        <f t="shared" si="11"/>
        <v>46840.290013156024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608">
        <v>289085.85798230674</v>
      </c>
      <c r="E29" s="609">
        <v>9495.7560975609758</v>
      </c>
      <c r="F29" s="608">
        <v>279590.10188474576</v>
      </c>
      <c r="G29" s="609">
        <v>38593.612729387853</v>
      </c>
      <c r="H29" s="610">
        <v>38593.612729387853</v>
      </c>
      <c r="I29" s="511">
        <f t="shared" si="0"/>
        <v>0</v>
      </c>
      <c r="J29" s="511"/>
      <c r="K29" s="518">
        <f t="shared" si="10"/>
        <v>38593.612729387853</v>
      </c>
      <c r="L29" s="519">
        <f t="shared" ref="L29" si="13">IF(K29&lt;&gt;0,+G29-K29,0)</f>
        <v>0</v>
      </c>
      <c r="M29" s="518">
        <f t="shared" si="11"/>
        <v>38593.612729387853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608">
        <v>280031.76495905104</v>
      </c>
      <c r="E30" s="609">
        <v>9269.6666666666661</v>
      </c>
      <c r="F30" s="608">
        <v>270762.09829238435</v>
      </c>
      <c r="G30" s="609">
        <v>38462.993109784969</v>
      </c>
      <c r="H30" s="610">
        <v>38462.993109784969</v>
      </c>
      <c r="I30" s="511">
        <f t="shared" si="0"/>
        <v>0</v>
      </c>
      <c r="J30" s="511"/>
      <c r="K30" s="518">
        <f t="shared" si="10"/>
        <v>38462.993109784969</v>
      </c>
      <c r="L30" s="519">
        <f t="shared" ref="L30" si="14">IF(K30&lt;&gt;0,+G30-K30,0)</f>
        <v>0</v>
      </c>
      <c r="M30" s="518">
        <f t="shared" si="11"/>
        <v>38462.993109784969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523">
        <f>IF(F30+SUM(E$17:E30)=D$10,F30,D$10-SUM(E$17:E30))</f>
        <v>270320.43521807925</v>
      </c>
      <c r="E31" s="522">
        <f>IF(+I14&lt;F30,I14,D31)</f>
        <v>9269.6666666666661</v>
      </c>
      <c r="F31" s="523">
        <f t="shared" ref="F31:F48" si="15">+D31-E31</f>
        <v>261050.76855141259</v>
      </c>
      <c r="G31" s="524">
        <f t="shared" ref="G31:G72" si="16">+I$12*((D31+F31)/2)+E31</f>
        <v>39144.444225431915</v>
      </c>
      <c r="H31" s="491">
        <f t="shared" ref="H31:H72" si="17">+I$13*((D31+F31)/2)+E31</f>
        <v>39144.444225431915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261050.76855141259</v>
      </c>
      <c r="E32" s="522">
        <f>IF(+I14&lt;F31,I14,D32)</f>
        <v>9269.6666666666661</v>
      </c>
      <c r="F32" s="523">
        <f t="shared" si="15"/>
        <v>251781.10188474593</v>
      </c>
      <c r="G32" s="524">
        <f t="shared" si="16"/>
        <v>38102.124928691475</v>
      </c>
      <c r="H32" s="491">
        <f t="shared" si="17"/>
        <v>38102.124928691475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251781.10188474593</v>
      </c>
      <c r="E33" s="522">
        <f>IF(+I14&lt;F32,I14,D33)</f>
        <v>9269.6666666666661</v>
      </c>
      <c r="F33" s="523">
        <f t="shared" si="15"/>
        <v>242511.43521807928</v>
      </c>
      <c r="G33" s="524">
        <f t="shared" si="16"/>
        <v>37059.805631951043</v>
      </c>
      <c r="H33" s="491">
        <f t="shared" si="17"/>
        <v>37059.805631951043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242511.43521807928</v>
      </c>
      <c r="E34" s="522">
        <f>IF(+I14&lt;F33,I14,D34)</f>
        <v>9269.6666666666661</v>
      </c>
      <c r="F34" s="523">
        <f t="shared" si="15"/>
        <v>233241.76855141262</v>
      </c>
      <c r="G34" s="524">
        <f t="shared" si="16"/>
        <v>36017.486335210611</v>
      </c>
      <c r="H34" s="491">
        <f t="shared" si="17"/>
        <v>36017.486335210611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233241.76855141262</v>
      </c>
      <c r="E35" s="522">
        <f>IF(+I14&lt;F34,I14,D35)</f>
        <v>9269.6666666666661</v>
      </c>
      <c r="F35" s="523">
        <f t="shared" si="15"/>
        <v>223972.10188474596</v>
      </c>
      <c r="G35" s="524">
        <f t="shared" si="16"/>
        <v>34975.167038470179</v>
      </c>
      <c r="H35" s="491">
        <f t="shared" si="17"/>
        <v>34975.167038470179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223972.10188474596</v>
      </c>
      <c r="E36" s="522">
        <f>IF(+I14&lt;F35,I14,D36)</f>
        <v>9269.6666666666661</v>
      </c>
      <c r="F36" s="523">
        <f t="shared" si="15"/>
        <v>214702.43521807931</v>
      </c>
      <c r="G36" s="524">
        <f t="shared" si="16"/>
        <v>33932.84774172974</v>
      </c>
      <c r="H36" s="491">
        <f t="shared" si="17"/>
        <v>33932.84774172974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214702.43521807931</v>
      </c>
      <c r="E37" s="522">
        <f>IF(+I14&lt;F36,I14,D37)</f>
        <v>9269.6666666666661</v>
      </c>
      <c r="F37" s="523">
        <f t="shared" si="15"/>
        <v>205432.76855141265</v>
      </c>
      <c r="G37" s="524">
        <f t="shared" si="16"/>
        <v>32890.528444989308</v>
      </c>
      <c r="H37" s="491">
        <f t="shared" si="17"/>
        <v>32890.528444989308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205432.76855141265</v>
      </c>
      <c r="E38" s="522">
        <f>IF(+I14&lt;F37,I14,D38)</f>
        <v>9269.6666666666661</v>
      </c>
      <c r="F38" s="523">
        <f t="shared" si="15"/>
        <v>196163.10188474599</v>
      </c>
      <c r="G38" s="524">
        <f t="shared" si="16"/>
        <v>31848.209148248876</v>
      </c>
      <c r="H38" s="491">
        <f t="shared" si="17"/>
        <v>31848.209148248876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196163.10188474599</v>
      </c>
      <c r="E39" s="522">
        <f>IF(+I14&lt;F38,I14,D39)</f>
        <v>9269.6666666666661</v>
      </c>
      <c r="F39" s="523">
        <f t="shared" si="15"/>
        <v>186893.43521807934</v>
      </c>
      <c r="G39" s="524">
        <f t="shared" si="16"/>
        <v>30805.889851508444</v>
      </c>
      <c r="H39" s="491">
        <f t="shared" si="17"/>
        <v>30805.889851508444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186893.43521807934</v>
      </c>
      <c r="E40" s="522">
        <f>IF(+I14&lt;F39,I14,D40)</f>
        <v>9269.6666666666661</v>
      </c>
      <c r="F40" s="523">
        <f t="shared" si="15"/>
        <v>177623.76855141268</v>
      </c>
      <c r="G40" s="524">
        <f t="shared" si="16"/>
        <v>29763.570554768005</v>
      </c>
      <c r="H40" s="491">
        <f t="shared" si="17"/>
        <v>29763.570554768005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177623.76855141268</v>
      </c>
      <c r="E41" s="522">
        <f>IF(+I14&lt;F40,I14,D41)</f>
        <v>9269.6666666666661</v>
      </c>
      <c r="F41" s="523">
        <f t="shared" si="15"/>
        <v>168354.10188474602</v>
      </c>
      <c r="G41" s="524">
        <f t="shared" si="16"/>
        <v>28721.251258027572</v>
      </c>
      <c r="H41" s="491">
        <f t="shared" si="17"/>
        <v>28721.251258027572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168354.10188474602</v>
      </c>
      <c r="E42" s="522">
        <f>IF(+I14&lt;F41,I14,D42)</f>
        <v>9269.6666666666661</v>
      </c>
      <c r="F42" s="523">
        <f t="shared" si="15"/>
        <v>159084.43521807936</v>
      </c>
      <c r="G42" s="524">
        <f t="shared" si="16"/>
        <v>27678.931961287133</v>
      </c>
      <c r="H42" s="491">
        <f t="shared" si="17"/>
        <v>27678.931961287133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159084.43521807936</v>
      </c>
      <c r="E43" s="522">
        <f>IF(+I14&lt;F42,I14,D43)</f>
        <v>9269.6666666666661</v>
      </c>
      <c r="F43" s="523">
        <f t="shared" si="15"/>
        <v>149814.76855141271</v>
      </c>
      <c r="G43" s="524">
        <f t="shared" si="16"/>
        <v>26636.612664546708</v>
      </c>
      <c r="H43" s="491">
        <f t="shared" si="17"/>
        <v>26636.612664546708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149814.76855141271</v>
      </c>
      <c r="E44" s="522">
        <f>IF(+I14&lt;F43,I14,D44)</f>
        <v>9269.6666666666661</v>
      </c>
      <c r="F44" s="523">
        <f t="shared" si="15"/>
        <v>140545.10188474605</v>
      </c>
      <c r="G44" s="524">
        <f t="shared" si="16"/>
        <v>25594.293367806269</v>
      </c>
      <c r="H44" s="491">
        <f t="shared" si="17"/>
        <v>25594.293367806269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140545.10188474605</v>
      </c>
      <c r="E45" s="522">
        <f>IF(+I14&lt;F44,I14,D45)</f>
        <v>9269.6666666666661</v>
      </c>
      <c r="F45" s="523">
        <f t="shared" si="15"/>
        <v>131275.43521807939</v>
      </c>
      <c r="G45" s="524">
        <f t="shared" si="16"/>
        <v>24551.974071065837</v>
      </c>
      <c r="H45" s="491">
        <f t="shared" si="17"/>
        <v>24551.974071065837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131275.43521807939</v>
      </c>
      <c r="E46" s="522">
        <f>IF(+I14&lt;F45,I14,D46)</f>
        <v>9269.6666666666661</v>
      </c>
      <c r="F46" s="523">
        <f t="shared" si="15"/>
        <v>122005.76855141272</v>
      </c>
      <c r="G46" s="524">
        <f t="shared" si="16"/>
        <v>23509.654774325401</v>
      </c>
      <c r="H46" s="491">
        <f t="shared" si="17"/>
        <v>23509.654774325401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122005.76855141272</v>
      </c>
      <c r="E47" s="522">
        <f>IF(+I14&lt;F46,I14,D47)</f>
        <v>9269.6666666666661</v>
      </c>
      <c r="F47" s="523">
        <f t="shared" si="15"/>
        <v>112736.10188474605</v>
      </c>
      <c r="G47" s="524">
        <f t="shared" si="16"/>
        <v>22467.335477584966</v>
      </c>
      <c r="H47" s="491">
        <f t="shared" si="17"/>
        <v>22467.335477584966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112736.10188474605</v>
      </c>
      <c r="E48" s="522">
        <f>IF(+I14&lt;F47,I14,D48)</f>
        <v>9269.6666666666661</v>
      </c>
      <c r="F48" s="523">
        <f t="shared" si="15"/>
        <v>103466.43521807938</v>
      </c>
      <c r="G48" s="524">
        <f t="shared" si="16"/>
        <v>21425.01618084453</v>
      </c>
      <c r="H48" s="491">
        <f t="shared" si="17"/>
        <v>21425.01618084453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103466.43521807938</v>
      </c>
      <c r="E49" s="522">
        <f>IF(+I14&lt;F48,I14,D49)</f>
        <v>9269.6666666666661</v>
      </c>
      <c r="F49" s="523">
        <f t="shared" ref="F49:F72" si="18">+D49-E49</f>
        <v>94196.768551412708</v>
      </c>
      <c r="G49" s="524">
        <f t="shared" si="16"/>
        <v>20382.696884104094</v>
      </c>
      <c r="H49" s="491">
        <f t="shared" si="17"/>
        <v>20382.696884104094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94196.768551412708</v>
      </c>
      <c r="E50" s="522">
        <f>IF(+I14&lt;F49,I14,D50)</f>
        <v>9269.6666666666661</v>
      </c>
      <c r="F50" s="523">
        <f t="shared" si="18"/>
        <v>84927.101884746036</v>
      </c>
      <c r="G50" s="524">
        <f t="shared" si="16"/>
        <v>19340.377587363659</v>
      </c>
      <c r="H50" s="491">
        <f t="shared" si="17"/>
        <v>19340.377587363659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84927.101884746036</v>
      </c>
      <c r="E51" s="522">
        <f>IF(+I14&lt;F50,I14,D51)</f>
        <v>9269.6666666666661</v>
      </c>
      <c r="F51" s="523">
        <f t="shared" si="18"/>
        <v>75657.435218079365</v>
      </c>
      <c r="G51" s="524">
        <f t="shared" si="16"/>
        <v>18298.058290623223</v>
      </c>
      <c r="H51" s="491">
        <f t="shared" si="17"/>
        <v>18298.058290623223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75657.435218079365</v>
      </c>
      <c r="E52" s="522">
        <f>IF(+I14&lt;F51,I14,D52)</f>
        <v>9269.6666666666661</v>
      </c>
      <c r="F52" s="523">
        <f t="shared" si="18"/>
        <v>66387.768551412693</v>
      </c>
      <c r="G52" s="524">
        <f t="shared" si="16"/>
        <v>17255.738993882787</v>
      </c>
      <c r="H52" s="491">
        <f t="shared" si="17"/>
        <v>17255.738993882787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66387.768551412693</v>
      </c>
      <c r="E53" s="522">
        <f>IF(+I14&lt;F52,I14,D53)</f>
        <v>9269.6666666666661</v>
      </c>
      <c r="F53" s="523">
        <f t="shared" si="18"/>
        <v>57118.101884746029</v>
      </c>
      <c r="G53" s="524">
        <f t="shared" si="16"/>
        <v>16213.419697142353</v>
      </c>
      <c r="H53" s="491">
        <f t="shared" si="17"/>
        <v>16213.419697142353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57118.101884746029</v>
      </c>
      <c r="E54" s="522">
        <f>IF(+I14&lt;F53,I14,D54)</f>
        <v>9269.6666666666661</v>
      </c>
      <c r="F54" s="523">
        <f t="shared" si="18"/>
        <v>47848.435218079365</v>
      </c>
      <c r="G54" s="524">
        <f t="shared" si="16"/>
        <v>15171.100400401918</v>
      </c>
      <c r="H54" s="491">
        <f t="shared" si="17"/>
        <v>15171.100400401918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47848.435218079365</v>
      </c>
      <c r="E55" s="522">
        <f>IF(+I14&lt;F54,I14,D55)</f>
        <v>9269.6666666666661</v>
      </c>
      <c r="F55" s="523">
        <f t="shared" si="18"/>
        <v>38578.768551412701</v>
      </c>
      <c r="G55" s="524">
        <f t="shared" si="16"/>
        <v>14128.781103661484</v>
      </c>
      <c r="H55" s="491">
        <f t="shared" si="17"/>
        <v>14128.781103661484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38578.768551412701</v>
      </c>
      <c r="E56" s="522">
        <f>IF(+I14&lt;F55,I14,D56)</f>
        <v>9269.6666666666661</v>
      </c>
      <c r="F56" s="523">
        <f t="shared" si="18"/>
        <v>29309.101884746036</v>
      </c>
      <c r="G56" s="524">
        <f t="shared" si="16"/>
        <v>13086.461806921048</v>
      </c>
      <c r="H56" s="491">
        <f t="shared" si="17"/>
        <v>13086.461806921048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29309.101884746036</v>
      </c>
      <c r="E57" s="522">
        <f>IF(+I14&lt;F56,I14,D57)</f>
        <v>9269.6666666666661</v>
      </c>
      <c r="F57" s="523">
        <f t="shared" si="18"/>
        <v>20039.435218079372</v>
      </c>
      <c r="G57" s="524">
        <f t="shared" si="16"/>
        <v>12044.142510180613</v>
      </c>
      <c r="H57" s="491">
        <f t="shared" si="17"/>
        <v>12044.142510180613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20039.435218079372</v>
      </c>
      <c r="E58" s="522">
        <f>IF(+I14&lt;F57,I14,D58)</f>
        <v>9269.6666666666661</v>
      </c>
      <c r="F58" s="523">
        <f t="shared" si="18"/>
        <v>10769.768551412706</v>
      </c>
      <c r="G58" s="524">
        <f t="shared" si="16"/>
        <v>11001.823213440179</v>
      </c>
      <c r="H58" s="491">
        <f t="shared" si="17"/>
        <v>11001.823213440179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10769.768551412706</v>
      </c>
      <c r="E59" s="522">
        <f>IF(+I14&lt;F58,I14,D59)</f>
        <v>9269.6666666666661</v>
      </c>
      <c r="F59" s="523">
        <f t="shared" si="18"/>
        <v>1500.10188474604</v>
      </c>
      <c r="G59" s="524">
        <f t="shared" si="16"/>
        <v>9959.5039166997431</v>
      </c>
      <c r="H59" s="491">
        <f t="shared" si="17"/>
        <v>9959.5039166997431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1500.10188474604</v>
      </c>
      <c r="E60" s="522">
        <f>IF(+I14&lt;F59,I14,D60)</f>
        <v>1500.10188474604</v>
      </c>
      <c r="F60" s="523">
        <f t="shared" si="18"/>
        <v>0</v>
      </c>
      <c r="G60" s="524">
        <f t="shared" si="16"/>
        <v>1584.44068557747</v>
      </c>
      <c r="H60" s="491">
        <f t="shared" si="17"/>
        <v>1584.44068557747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389326.00000000029</v>
      </c>
      <c r="F73" s="375"/>
      <c r="G73" s="375">
        <f>SUM(G17:G72)</f>
        <v>1423241.7900519653</v>
      </c>
      <c r="H73" s="375">
        <f>SUM(H17:H72)</f>
        <v>1423241.7900519653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38593.612729387853</v>
      </c>
      <c r="N87" s="546">
        <f>IF(J92&lt;D11,0,VLOOKUP(J92,C17:O72,11))</f>
        <v>38593.612729387853</v>
      </c>
      <c r="O87" s="547">
        <f>+N87-M87</f>
        <v>0</v>
      </c>
      <c r="P87" s="269"/>
      <c r="Q87" s="269"/>
    </row>
    <row r="88" spans="1:17" ht="15.7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40622.093922186577</v>
      </c>
      <c r="N88" s="550">
        <f>IF(J92&lt;D11,0,VLOOKUP(J92,C99:P154,7))</f>
        <v>40622.093922186577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2028.4811927987248</v>
      </c>
      <c r="N89" s="555">
        <f>+N88-N87</f>
        <v>2028.4811927987248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9269.6666666666661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23">+I99-H99</f>
        <v>0</v>
      </c>
      <c r="K99" s="514"/>
      <c r="L99" s="512">
        <v>0</v>
      </c>
      <c r="M99" s="513">
        <f t="shared" ref="M99:M130" si="24">IF(L99&lt;&gt;0,+H99-L99,0)</f>
        <v>0</v>
      </c>
      <c r="N99" s="512">
        <v>0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23"/>
        <v>0</v>
      </c>
      <c r="K100" s="514"/>
      <c r="L100" s="518">
        <f t="shared" ref="L100:L105" si="27">H100</f>
        <v>0</v>
      </c>
      <c r="M100" s="519">
        <f t="shared" si="24"/>
        <v>0</v>
      </c>
      <c r="N100" s="518">
        <f t="shared" ref="N100:N105" si="28">I100</f>
        <v>0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9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23"/>
        <v>0</v>
      </c>
      <c r="K101" s="514"/>
      <c r="L101" s="518">
        <f t="shared" si="27"/>
        <v>73671.650548973092</v>
      </c>
      <c r="M101" s="519">
        <f t="shared" si="24"/>
        <v>0</v>
      </c>
      <c r="N101" s="518">
        <f t="shared" si="28"/>
        <v>73671.650548973092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9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23"/>
        <v>0</v>
      </c>
      <c r="K102" s="514"/>
      <c r="L102" s="518">
        <f t="shared" si="27"/>
        <v>65578.844240085236</v>
      </c>
      <c r="M102" s="519">
        <f t="shared" si="24"/>
        <v>0</v>
      </c>
      <c r="N102" s="518">
        <f t="shared" si="28"/>
        <v>65578.844240085236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23"/>
        <v>0</v>
      </c>
      <c r="K103" s="514"/>
      <c r="L103" s="518">
        <f t="shared" si="27"/>
        <v>63006.82444122398</v>
      </c>
      <c r="M103" s="519">
        <f t="shared" si="24"/>
        <v>0</v>
      </c>
      <c r="N103" s="518">
        <f t="shared" si="28"/>
        <v>63006.82444122398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27"/>
        <v>57420.908011898166</v>
      </c>
      <c r="M104" s="519">
        <f t="shared" ref="M104:M109" si="30">IF(L104&lt;&gt;0,+H104-L104,0)</f>
        <v>0</v>
      </c>
      <c r="N104" s="518">
        <f t="shared" si="28"/>
        <v>57420.908011898166</v>
      </c>
      <c r="O104" s="514">
        <f t="shared" ref="O104:O109" si="31">IF(N104&lt;&gt;0,+I104-N104,0)</f>
        <v>0</v>
      </c>
      <c r="P104" s="514">
        <f t="shared" ref="P104:P109" si="32"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27"/>
        <v>56385.789642955569</v>
      </c>
      <c r="M105" s="519">
        <f t="shared" si="30"/>
        <v>0</v>
      </c>
      <c r="N105" s="518">
        <f t="shared" si="28"/>
        <v>56385.789642955569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23"/>
        <v>0</v>
      </c>
      <c r="K106" s="514"/>
      <c r="L106" s="518">
        <f t="shared" ref="L106:L111" si="33">H106</f>
        <v>53724.203573157785</v>
      </c>
      <c r="M106" s="519">
        <f t="shared" si="30"/>
        <v>0</v>
      </c>
      <c r="N106" s="518">
        <f t="shared" ref="N106:N111" si="34">I106</f>
        <v>53724.203573157785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23"/>
        <v>0</v>
      </c>
      <c r="K107" s="514"/>
      <c r="L107" s="518">
        <f t="shared" si="33"/>
        <v>50719.792658112536</v>
      </c>
      <c r="M107" s="519">
        <f t="shared" si="30"/>
        <v>0</v>
      </c>
      <c r="N107" s="518">
        <f t="shared" si="34"/>
        <v>50719.792658112536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23"/>
        <v>0</v>
      </c>
      <c r="K108" s="514"/>
      <c r="L108" s="518">
        <f t="shared" si="33"/>
        <v>48024.374867081598</v>
      </c>
      <c r="M108" s="519">
        <f t="shared" si="30"/>
        <v>0</v>
      </c>
      <c r="N108" s="518">
        <f t="shared" si="34"/>
        <v>48024.374867081598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23"/>
        <v>0</v>
      </c>
      <c r="K109" s="514"/>
      <c r="L109" s="518">
        <f t="shared" si="33"/>
        <v>41983.22941148797</v>
      </c>
      <c r="M109" s="519">
        <f t="shared" si="30"/>
        <v>0</v>
      </c>
      <c r="N109" s="518">
        <f t="shared" si="34"/>
        <v>41983.22941148797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2019</v>
      </c>
      <c r="D110" s="508">
        <v>305139.24031007738</v>
      </c>
      <c r="E110" s="516">
        <v>9054.0930232558148</v>
      </c>
      <c r="F110" s="515">
        <v>296085.14728682156</v>
      </c>
      <c r="G110" s="515">
        <v>300612.19379844947</v>
      </c>
      <c r="H110" s="516">
        <v>41231.786544650007</v>
      </c>
      <c r="I110" s="510">
        <v>41231.786544650007</v>
      </c>
      <c r="J110" s="514">
        <f t="shared" si="23"/>
        <v>0</v>
      </c>
      <c r="K110" s="514"/>
      <c r="L110" s="518">
        <f t="shared" si="33"/>
        <v>41231.786544650007</v>
      </c>
      <c r="M110" s="519">
        <f t="shared" ref="M110:M111" si="35">IF(L110&lt;&gt;0,+H110-L110,0)</f>
        <v>0</v>
      </c>
      <c r="N110" s="518">
        <f t="shared" si="34"/>
        <v>41231.786544650007</v>
      </c>
      <c r="O110" s="514">
        <f t="shared" si="25"/>
        <v>0</v>
      </c>
      <c r="P110" s="514">
        <f t="shared" si="26"/>
        <v>0</v>
      </c>
      <c r="Q110" s="269"/>
    </row>
    <row r="111" spans="1:17">
      <c r="B111" s="195" t="str">
        <f t="shared" si="29"/>
        <v/>
      </c>
      <c r="C111" s="507">
        <f>IF(D93="","-",+C110+1)</f>
        <v>2020</v>
      </c>
      <c r="D111" s="508">
        <v>296085.14728682156</v>
      </c>
      <c r="E111" s="516">
        <v>9269.6666666666661</v>
      </c>
      <c r="F111" s="515">
        <v>286815.48062015488</v>
      </c>
      <c r="G111" s="515">
        <v>291450.31395348825</v>
      </c>
      <c r="H111" s="516">
        <v>40622.093922186577</v>
      </c>
      <c r="I111" s="510">
        <v>40622.093922186577</v>
      </c>
      <c r="J111" s="514">
        <f t="shared" si="23"/>
        <v>0</v>
      </c>
      <c r="K111" s="514"/>
      <c r="L111" s="518">
        <f t="shared" si="33"/>
        <v>40622.093922186577</v>
      </c>
      <c r="M111" s="519">
        <f t="shared" si="35"/>
        <v>0</v>
      </c>
      <c r="N111" s="518">
        <f t="shared" si="34"/>
        <v>40622.093922186577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2021</v>
      </c>
      <c r="D112" s="374">
        <f>IF(F111+SUM(E$99:E111)=D$92,F111,D$92-SUM(E$99:E111))</f>
        <v>286815.48062015488</v>
      </c>
      <c r="E112" s="522">
        <f>IF(+J96&lt;F111,J96,D112)</f>
        <v>9269.6666666666661</v>
      </c>
      <c r="F112" s="523">
        <f t="shared" ref="F112:F130" si="36">+D112-E112</f>
        <v>277545.81395348819</v>
      </c>
      <c r="G112" s="523">
        <f t="shared" ref="G112:G130" si="37">+(F112+D112)/2</f>
        <v>282180.64728682151</v>
      </c>
      <c r="H112" s="526">
        <f>+J$94*G112+E112</f>
        <v>40999.214708713545</v>
      </c>
      <c r="I112" s="577">
        <f>+J$95*G112+E112</f>
        <v>40999.214708713545</v>
      </c>
      <c r="J112" s="514">
        <f t="shared" si="23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2022</v>
      </c>
      <c r="D113" s="374">
        <f>IF(F112+SUM(E$99:E112)=D$92,F112,D$92-SUM(E$99:E112))</f>
        <v>277545.81395348819</v>
      </c>
      <c r="E113" s="522">
        <f>IF(+J96&lt;F112,J96,D113)</f>
        <v>9269.6666666666661</v>
      </c>
      <c r="F113" s="523">
        <f t="shared" si="36"/>
        <v>268276.14728682151</v>
      </c>
      <c r="G113" s="523">
        <f t="shared" si="37"/>
        <v>272910.98062015488</v>
      </c>
      <c r="H113" s="526">
        <f t="shared" ref="H113:H154" si="38">+J$94*G113+E113</f>
        <v>39956.895411973113</v>
      </c>
      <c r="I113" s="577">
        <f t="shared" ref="I113:I154" si="39">+J$95*G113+E113</f>
        <v>39956.895411973113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2023</v>
      </c>
      <c r="D114" s="374">
        <f>IF(F113+SUM(E$99:E113)=D$92,F113,D$92-SUM(E$99:E113))</f>
        <v>268276.14728682151</v>
      </c>
      <c r="E114" s="522">
        <f>IF(+J96&lt;F113,J96,D114)</f>
        <v>9269.6666666666661</v>
      </c>
      <c r="F114" s="523">
        <f t="shared" si="36"/>
        <v>259006.48062015485</v>
      </c>
      <c r="G114" s="523">
        <f t="shared" si="37"/>
        <v>263641.31395348819</v>
      </c>
      <c r="H114" s="526">
        <f t="shared" si="38"/>
        <v>38914.576115232674</v>
      </c>
      <c r="I114" s="577">
        <f t="shared" si="39"/>
        <v>38914.576115232674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2024</v>
      </c>
      <c r="D115" s="374">
        <f>IF(F114+SUM(E$99:E114)=D$92,F114,D$92-SUM(E$99:E114))</f>
        <v>259006.48062015485</v>
      </c>
      <c r="E115" s="522">
        <f>IF(+J96&lt;F114,J96,D115)</f>
        <v>9269.6666666666661</v>
      </c>
      <c r="F115" s="523">
        <f t="shared" si="36"/>
        <v>249736.81395348819</v>
      </c>
      <c r="G115" s="523">
        <f t="shared" si="37"/>
        <v>254371.64728682151</v>
      </c>
      <c r="H115" s="526">
        <f t="shared" si="38"/>
        <v>37872.256818492242</v>
      </c>
      <c r="I115" s="577">
        <f t="shared" si="39"/>
        <v>37872.256818492242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2025</v>
      </c>
      <c r="D116" s="374">
        <f>IF(F115+SUM(E$99:E115)=D$92,F115,D$92-SUM(E$99:E115))</f>
        <v>249736.81395348819</v>
      </c>
      <c r="E116" s="522">
        <f>IF(+J96&lt;F115,J96,D116)</f>
        <v>9269.6666666666661</v>
      </c>
      <c r="F116" s="523">
        <f t="shared" si="36"/>
        <v>240467.14728682154</v>
      </c>
      <c r="G116" s="523">
        <f t="shared" si="37"/>
        <v>245101.98062015488</v>
      </c>
      <c r="H116" s="526">
        <f t="shared" si="38"/>
        <v>36829.93752175181</v>
      </c>
      <c r="I116" s="577">
        <f t="shared" si="39"/>
        <v>36829.93752175181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2026</v>
      </c>
      <c r="D117" s="374">
        <f>IF(F116+SUM(E$99:E116)=D$92,F116,D$92-SUM(E$99:E116))</f>
        <v>240467.14728682154</v>
      </c>
      <c r="E117" s="522">
        <f>IF(+J96&lt;F116,J96,D117)</f>
        <v>9269.6666666666661</v>
      </c>
      <c r="F117" s="523">
        <f t="shared" si="36"/>
        <v>231197.48062015488</v>
      </c>
      <c r="G117" s="523">
        <f t="shared" si="37"/>
        <v>235832.31395348819</v>
      </c>
      <c r="H117" s="526">
        <f t="shared" si="38"/>
        <v>35787.618225011371</v>
      </c>
      <c r="I117" s="577">
        <f t="shared" si="39"/>
        <v>35787.618225011371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2027</v>
      </c>
      <c r="D118" s="374">
        <f>IF(F117+SUM(E$99:E117)=D$92,F117,D$92-SUM(E$99:E117))</f>
        <v>231197.48062015488</v>
      </c>
      <c r="E118" s="522">
        <f>IF(+J96&lt;F117,J96,D118)</f>
        <v>9269.6666666666661</v>
      </c>
      <c r="F118" s="523">
        <f t="shared" si="36"/>
        <v>221927.81395348822</v>
      </c>
      <c r="G118" s="523">
        <f t="shared" si="37"/>
        <v>226562.64728682156</v>
      </c>
      <c r="H118" s="526">
        <f t="shared" si="38"/>
        <v>34745.298928270939</v>
      </c>
      <c r="I118" s="577">
        <f t="shared" si="39"/>
        <v>34745.298928270939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2028</v>
      </c>
      <c r="D119" s="374">
        <f>IF(F118+SUM(E$99:E118)=D$92,F118,D$92-SUM(E$99:E118))</f>
        <v>221927.81395348822</v>
      </c>
      <c r="E119" s="522">
        <f>IF(+J96&lt;F118,J96,D119)</f>
        <v>9269.6666666666661</v>
      </c>
      <c r="F119" s="523">
        <f t="shared" si="36"/>
        <v>212658.14728682156</v>
      </c>
      <c r="G119" s="523">
        <f t="shared" si="37"/>
        <v>217292.98062015488</v>
      </c>
      <c r="H119" s="526">
        <f t="shared" si="38"/>
        <v>33702.979631530507</v>
      </c>
      <c r="I119" s="577">
        <f t="shared" si="39"/>
        <v>33702.979631530507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2029</v>
      </c>
      <c r="D120" s="374">
        <f>IF(F119+SUM(E$99:E119)=D$92,F119,D$92-SUM(E$99:E119))</f>
        <v>212658.14728682156</v>
      </c>
      <c r="E120" s="522">
        <f>IF(+J96&lt;F119,J96,D120)</f>
        <v>9269.6666666666661</v>
      </c>
      <c r="F120" s="523">
        <f t="shared" si="36"/>
        <v>203388.48062015491</v>
      </c>
      <c r="G120" s="523">
        <f t="shared" si="37"/>
        <v>208023.31395348825</v>
      </c>
      <c r="H120" s="526">
        <f t="shared" si="38"/>
        <v>32660.660334790075</v>
      </c>
      <c r="I120" s="577">
        <f t="shared" si="39"/>
        <v>32660.660334790075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2030</v>
      </c>
      <c r="D121" s="374">
        <f>IF(F120+SUM(E$99:E120)=D$92,F120,D$92-SUM(E$99:E120))</f>
        <v>203388.48062015491</v>
      </c>
      <c r="E121" s="522">
        <f>IF(+J96&lt;F120,J96,D121)</f>
        <v>9269.6666666666661</v>
      </c>
      <c r="F121" s="523">
        <f t="shared" si="36"/>
        <v>194118.81395348825</v>
      </c>
      <c r="G121" s="523">
        <f t="shared" si="37"/>
        <v>198753.64728682156</v>
      </c>
      <c r="H121" s="526">
        <f t="shared" si="38"/>
        <v>31618.341038049635</v>
      </c>
      <c r="I121" s="577">
        <f t="shared" si="39"/>
        <v>31618.341038049635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2031</v>
      </c>
      <c r="D122" s="374">
        <f>IF(F121+SUM(E$99:E121)=D$92,F121,D$92-SUM(E$99:E121))</f>
        <v>194118.81395348825</v>
      </c>
      <c r="E122" s="522">
        <f>IF(+J96&lt;F121,J96,D122)</f>
        <v>9269.6666666666661</v>
      </c>
      <c r="F122" s="523">
        <f t="shared" si="36"/>
        <v>184849.14728682159</v>
      </c>
      <c r="G122" s="523">
        <f t="shared" si="37"/>
        <v>189483.98062015494</v>
      </c>
      <c r="H122" s="526">
        <f t="shared" si="38"/>
        <v>30576.021741309203</v>
      </c>
      <c r="I122" s="577">
        <f t="shared" si="39"/>
        <v>30576.021741309203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2032</v>
      </c>
      <c r="D123" s="374">
        <f>IF(F122+SUM(E$99:E122)=D$92,F122,D$92-SUM(E$99:E122))</f>
        <v>184849.14728682159</v>
      </c>
      <c r="E123" s="522">
        <f>IF(+J96&lt;F122,J96,D123)</f>
        <v>9269.6666666666661</v>
      </c>
      <c r="F123" s="523">
        <f t="shared" si="36"/>
        <v>175579.48062015494</v>
      </c>
      <c r="G123" s="523">
        <f t="shared" si="37"/>
        <v>180214.31395348825</v>
      </c>
      <c r="H123" s="526">
        <f t="shared" si="38"/>
        <v>29533.702444568771</v>
      </c>
      <c r="I123" s="577">
        <f t="shared" si="39"/>
        <v>29533.702444568771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2033</v>
      </c>
      <c r="D124" s="374">
        <f>IF(F123+SUM(E$99:E123)=D$92,F123,D$92-SUM(E$99:E123))</f>
        <v>175579.48062015494</v>
      </c>
      <c r="E124" s="522">
        <f>IF(+J96&lt;F123,J96,D124)</f>
        <v>9269.6666666666661</v>
      </c>
      <c r="F124" s="523">
        <f t="shared" si="36"/>
        <v>166309.81395348828</v>
      </c>
      <c r="G124" s="523">
        <f t="shared" si="37"/>
        <v>170944.64728682162</v>
      </c>
      <c r="H124" s="526">
        <f t="shared" si="38"/>
        <v>28491.383147828339</v>
      </c>
      <c r="I124" s="577">
        <f t="shared" si="39"/>
        <v>28491.383147828339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2034</v>
      </c>
      <c r="D125" s="374">
        <f>IF(F124+SUM(E$99:E124)=D$92,F124,D$92-SUM(E$99:E124))</f>
        <v>166309.81395348828</v>
      </c>
      <c r="E125" s="522">
        <f>IF(+J96&lt;F124,J96,D125)</f>
        <v>9269.6666666666661</v>
      </c>
      <c r="F125" s="523">
        <f t="shared" si="36"/>
        <v>157040.14728682162</v>
      </c>
      <c r="G125" s="523">
        <f t="shared" si="37"/>
        <v>161674.98062015494</v>
      </c>
      <c r="H125" s="526">
        <f t="shared" si="38"/>
        <v>27449.0638510879</v>
      </c>
      <c r="I125" s="577">
        <f t="shared" si="39"/>
        <v>27449.0638510879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2035</v>
      </c>
      <c r="D126" s="374">
        <f>IF(F125+SUM(E$99:E125)=D$92,F125,D$92-SUM(E$99:E125))</f>
        <v>157040.14728682162</v>
      </c>
      <c r="E126" s="522">
        <f>IF(+J96&lt;F125,J96,D126)</f>
        <v>9269.6666666666661</v>
      </c>
      <c r="F126" s="523">
        <f t="shared" si="36"/>
        <v>147770.48062015497</v>
      </c>
      <c r="G126" s="523">
        <f t="shared" si="37"/>
        <v>152405.31395348831</v>
      </c>
      <c r="H126" s="526">
        <f t="shared" si="38"/>
        <v>26406.744554347468</v>
      </c>
      <c r="I126" s="577">
        <f t="shared" si="39"/>
        <v>26406.744554347468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2036</v>
      </c>
      <c r="D127" s="374">
        <f>IF(F126+SUM(E$99:E126)=D$92,F126,D$92-SUM(E$99:E126))</f>
        <v>147770.48062015497</v>
      </c>
      <c r="E127" s="522">
        <f>IF(+J96&lt;F126,J96,D127)</f>
        <v>9269.6666666666661</v>
      </c>
      <c r="F127" s="523">
        <f t="shared" si="36"/>
        <v>138500.81395348831</v>
      </c>
      <c r="G127" s="523">
        <f t="shared" si="37"/>
        <v>143135.64728682162</v>
      </c>
      <c r="H127" s="526">
        <f t="shared" si="38"/>
        <v>25364.425257607032</v>
      </c>
      <c r="I127" s="577">
        <f t="shared" si="39"/>
        <v>25364.425257607032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2037</v>
      </c>
      <c r="D128" s="374">
        <f>IF(F127+SUM(E$99:E127)=D$92,F127,D$92-SUM(E$99:E127))</f>
        <v>138500.81395348831</v>
      </c>
      <c r="E128" s="522">
        <f>IF(+J96&lt;F127,J96,D128)</f>
        <v>9269.6666666666661</v>
      </c>
      <c r="F128" s="523">
        <f t="shared" si="36"/>
        <v>129231.14728682164</v>
      </c>
      <c r="G128" s="523">
        <f t="shared" si="37"/>
        <v>133865.98062015497</v>
      </c>
      <c r="H128" s="526">
        <f t="shared" si="38"/>
        <v>24322.105960866596</v>
      </c>
      <c r="I128" s="577">
        <f t="shared" si="39"/>
        <v>24322.105960866596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2038</v>
      </c>
      <c r="D129" s="374">
        <f>IF(F128+SUM(E$99:E128)=D$92,F128,D$92-SUM(E$99:E128))</f>
        <v>129231.14728682164</v>
      </c>
      <c r="E129" s="522">
        <f>IF(+J96&lt;F128,J96,D129)</f>
        <v>9269.6666666666661</v>
      </c>
      <c r="F129" s="523">
        <f t="shared" si="36"/>
        <v>119961.48062015497</v>
      </c>
      <c r="G129" s="523">
        <f t="shared" si="37"/>
        <v>124596.31395348831</v>
      </c>
      <c r="H129" s="526">
        <f t="shared" si="38"/>
        <v>23279.786664126164</v>
      </c>
      <c r="I129" s="577">
        <f t="shared" si="39"/>
        <v>23279.786664126164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2039</v>
      </c>
      <c r="D130" s="374">
        <f>IF(F129+SUM(E$99:E129)=D$92,F129,D$92-SUM(E$99:E129))</f>
        <v>119961.48062015497</v>
      </c>
      <c r="E130" s="522">
        <f>IF(+J96&lt;F129,J96,D130)</f>
        <v>9269.6666666666661</v>
      </c>
      <c r="F130" s="523">
        <f t="shared" si="36"/>
        <v>110691.81395348829</v>
      </c>
      <c r="G130" s="523">
        <f t="shared" si="37"/>
        <v>115326.64728682162</v>
      </c>
      <c r="H130" s="526">
        <f t="shared" si="38"/>
        <v>22237.467367385725</v>
      </c>
      <c r="I130" s="577">
        <f t="shared" si="39"/>
        <v>22237.467367385725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2040</v>
      </c>
      <c r="D131" s="374">
        <f>IF(F130+SUM(E$99:E130)=D$92,F130,D$92-SUM(E$99:E130))</f>
        <v>110691.81395348829</v>
      </c>
      <c r="E131" s="522">
        <f>IF(+J96&lt;F130,J96,D131)</f>
        <v>9269.6666666666661</v>
      </c>
      <c r="F131" s="523">
        <f t="shared" ref="F131:F154" si="40">+D131-E131</f>
        <v>101422.14728682162</v>
      </c>
      <c r="G131" s="523">
        <f t="shared" ref="G131:G154" si="41">+(F131+D131)/2</f>
        <v>106056.98062015497</v>
      </c>
      <c r="H131" s="526">
        <f t="shared" si="38"/>
        <v>21195.148070645293</v>
      </c>
      <c r="I131" s="577">
        <f t="shared" si="39"/>
        <v>21195.148070645293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2041</v>
      </c>
      <c r="D132" s="374">
        <f>IF(F131+SUM(E$99:E131)=D$92,F131,D$92-SUM(E$99:E131))</f>
        <v>101422.14728682162</v>
      </c>
      <c r="E132" s="522">
        <f>IF(+J96&lt;F131,J96,D132)</f>
        <v>9269.6666666666661</v>
      </c>
      <c r="F132" s="523">
        <f t="shared" si="40"/>
        <v>92152.480620154951</v>
      </c>
      <c r="G132" s="523">
        <f t="shared" si="41"/>
        <v>96787.313953488279</v>
      </c>
      <c r="H132" s="526">
        <f t="shared" si="38"/>
        <v>20152.828773904854</v>
      </c>
      <c r="I132" s="577">
        <f t="shared" si="39"/>
        <v>20152.828773904854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9"/>
        <v/>
      </c>
      <c r="C133" s="507">
        <f>IF(D93="","-",+C132+1)</f>
        <v>2042</v>
      </c>
      <c r="D133" s="374">
        <f>IF(F132+SUM(E$99:E132)=D$92,F132,D$92-SUM(E$99:E132))</f>
        <v>92152.480620154951</v>
      </c>
      <c r="E133" s="522">
        <f>IF(+J96&lt;F132,J96,D133)</f>
        <v>9269.6666666666661</v>
      </c>
      <c r="F133" s="523">
        <f t="shared" si="40"/>
        <v>82882.813953488279</v>
      </c>
      <c r="G133" s="523">
        <f t="shared" si="41"/>
        <v>87517.647286821622</v>
      </c>
      <c r="H133" s="526">
        <f t="shared" si="38"/>
        <v>19110.509477164422</v>
      </c>
      <c r="I133" s="577">
        <f t="shared" si="39"/>
        <v>19110.509477164422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9"/>
        <v/>
      </c>
      <c r="C134" s="507">
        <f>IF(D93="","-",+C133+1)</f>
        <v>2043</v>
      </c>
      <c r="D134" s="374">
        <f>IF(F133+SUM(E$99:E133)=D$92,F133,D$92-SUM(E$99:E133))</f>
        <v>82882.813953488279</v>
      </c>
      <c r="E134" s="522">
        <f>IF(+J96&lt;F133,J96,D134)</f>
        <v>9269.6666666666661</v>
      </c>
      <c r="F134" s="523">
        <f t="shared" si="40"/>
        <v>73613.147286821608</v>
      </c>
      <c r="G134" s="523">
        <f t="shared" si="41"/>
        <v>78247.980620154936</v>
      </c>
      <c r="H134" s="526">
        <f t="shared" si="38"/>
        <v>18068.190180423982</v>
      </c>
      <c r="I134" s="577">
        <f t="shared" si="39"/>
        <v>18068.190180423982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9"/>
        <v/>
      </c>
      <c r="C135" s="507">
        <f>IF(D93="","-",+C134+1)</f>
        <v>2044</v>
      </c>
      <c r="D135" s="374">
        <f>IF(F134+SUM(E$99:E134)=D$92,F134,D$92-SUM(E$99:E134))</f>
        <v>73613.147286821608</v>
      </c>
      <c r="E135" s="522">
        <f>IF(+J96&lt;F134,J96,D135)</f>
        <v>9269.6666666666661</v>
      </c>
      <c r="F135" s="523">
        <f t="shared" si="40"/>
        <v>64343.480620154944</v>
      </c>
      <c r="G135" s="523">
        <f t="shared" si="41"/>
        <v>68978.313953488279</v>
      </c>
      <c r="H135" s="526">
        <f t="shared" si="38"/>
        <v>17025.87088368355</v>
      </c>
      <c r="I135" s="577">
        <f t="shared" si="39"/>
        <v>17025.87088368355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9"/>
        <v/>
      </c>
      <c r="C136" s="507">
        <f>IF(D93="","-",+C135+1)</f>
        <v>2045</v>
      </c>
      <c r="D136" s="374">
        <f>IF(F135+SUM(E$99:E135)=D$92,F135,D$92-SUM(E$99:E135))</f>
        <v>64343.480620154944</v>
      </c>
      <c r="E136" s="522">
        <f>IF(+J96&lt;F135,J96,D136)</f>
        <v>9269.6666666666661</v>
      </c>
      <c r="F136" s="523">
        <f t="shared" si="40"/>
        <v>55073.813953488279</v>
      </c>
      <c r="G136" s="523">
        <f t="shared" si="41"/>
        <v>59708.647286821608</v>
      </c>
      <c r="H136" s="526">
        <f t="shared" si="38"/>
        <v>15983.551586943115</v>
      </c>
      <c r="I136" s="577">
        <f t="shared" si="39"/>
        <v>15983.551586943115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9"/>
        <v/>
      </c>
      <c r="C137" s="507">
        <f>IF(D93="","-",+C136+1)</f>
        <v>2046</v>
      </c>
      <c r="D137" s="374">
        <f>IF(F136+SUM(E$99:E136)=D$92,F136,D$92-SUM(E$99:E136))</f>
        <v>55073.813953488279</v>
      </c>
      <c r="E137" s="522">
        <f>IF(+J96&lt;F136,J96,D137)</f>
        <v>9269.6666666666661</v>
      </c>
      <c r="F137" s="523">
        <f t="shared" si="40"/>
        <v>45804.147286821615</v>
      </c>
      <c r="G137" s="523">
        <f t="shared" si="41"/>
        <v>50438.980620154951</v>
      </c>
      <c r="H137" s="526">
        <f t="shared" si="38"/>
        <v>14941.232290202681</v>
      </c>
      <c r="I137" s="577">
        <f t="shared" si="39"/>
        <v>14941.232290202681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9"/>
        <v/>
      </c>
      <c r="C138" s="507">
        <f>IF(D93="","-",+C137+1)</f>
        <v>2047</v>
      </c>
      <c r="D138" s="374">
        <f>IF(F137+SUM(E$99:E137)=D$92,F137,D$92-SUM(E$99:E137))</f>
        <v>45804.147286821615</v>
      </c>
      <c r="E138" s="522">
        <f>IF(+J96&lt;F137,J96,D138)</f>
        <v>9269.6666666666661</v>
      </c>
      <c r="F138" s="523">
        <f t="shared" si="40"/>
        <v>36534.480620154951</v>
      </c>
      <c r="G138" s="523">
        <f t="shared" si="41"/>
        <v>41169.313953488279</v>
      </c>
      <c r="H138" s="526">
        <f t="shared" si="38"/>
        <v>13898.912993462245</v>
      </c>
      <c r="I138" s="577">
        <f t="shared" si="39"/>
        <v>13898.912993462245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9"/>
        <v/>
      </c>
      <c r="C139" s="507">
        <f>IF(D93="","-",+C138+1)</f>
        <v>2048</v>
      </c>
      <c r="D139" s="374">
        <f>IF(F138+SUM(E$99:E138)=D$92,F138,D$92-SUM(E$99:E138))</f>
        <v>36534.480620154951</v>
      </c>
      <c r="E139" s="522">
        <f>IF(+J96&lt;F138,J96,D139)</f>
        <v>9269.6666666666661</v>
      </c>
      <c r="F139" s="523">
        <f t="shared" si="40"/>
        <v>27264.813953488287</v>
      </c>
      <c r="G139" s="523">
        <f t="shared" si="41"/>
        <v>31899.647286821619</v>
      </c>
      <c r="H139" s="526">
        <f t="shared" si="38"/>
        <v>12856.593696721811</v>
      </c>
      <c r="I139" s="577">
        <f t="shared" si="39"/>
        <v>12856.593696721811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9"/>
        <v/>
      </c>
      <c r="C140" s="507">
        <f>IF(D93="","-",+C139+1)</f>
        <v>2049</v>
      </c>
      <c r="D140" s="374">
        <f>IF(F139+SUM(E$99:E139)=D$92,F139,D$92-SUM(E$99:E139))</f>
        <v>27264.813953488287</v>
      </c>
      <c r="E140" s="522">
        <f>IF(+J96&lt;F139,J96,D140)</f>
        <v>9269.6666666666661</v>
      </c>
      <c r="F140" s="523">
        <f t="shared" si="40"/>
        <v>17995.147286821622</v>
      </c>
      <c r="G140" s="523">
        <f t="shared" si="41"/>
        <v>22629.980620154955</v>
      </c>
      <c r="H140" s="526">
        <f t="shared" si="38"/>
        <v>11814.274399981376</v>
      </c>
      <c r="I140" s="577">
        <f t="shared" si="39"/>
        <v>11814.274399981376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9"/>
        <v/>
      </c>
      <c r="C141" s="507">
        <f>IF(D93="","-",+C140+1)</f>
        <v>2050</v>
      </c>
      <c r="D141" s="374">
        <f>IF(F140+SUM(E$99:E140)=D$92,F140,D$92-SUM(E$99:E140))</f>
        <v>17995.147286821622</v>
      </c>
      <c r="E141" s="522">
        <f>IF(+J96&lt;F140,J96,D141)</f>
        <v>9269.6666666666661</v>
      </c>
      <c r="F141" s="523">
        <f t="shared" si="40"/>
        <v>8725.4806201549563</v>
      </c>
      <c r="G141" s="523">
        <f t="shared" si="41"/>
        <v>13360.31395348829</v>
      </c>
      <c r="H141" s="526">
        <f t="shared" si="38"/>
        <v>10771.95510324094</v>
      </c>
      <c r="I141" s="577">
        <f t="shared" si="39"/>
        <v>10771.95510324094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9"/>
        <v/>
      </c>
      <c r="C142" s="507">
        <f>IF(D93="","-",+C141+1)</f>
        <v>2051</v>
      </c>
      <c r="D142" s="374">
        <f>IF(F141+SUM(E$99:E141)=D$92,F141,D$92-SUM(E$99:E141))</f>
        <v>8725.4806201549563</v>
      </c>
      <c r="E142" s="522">
        <f>IF(+J96&lt;F141,J96,D142)</f>
        <v>8725.4806201549563</v>
      </c>
      <c r="F142" s="523">
        <f t="shared" si="40"/>
        <v>0</v>
      </c>
      <c r="G142" s="523">
        <f t="shared" si="41"/>
        <v>4362.7403100774782</v>
      </c>
      <c r="H142" s="526">
        <f t="shared" si="38"/>
        <v>9216.0450142569844</v>
      </c>
      <c r="I142" s="577">
        <f t="shared" si="39"/>
        <v>9216.0450142569844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9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9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9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9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9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9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9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9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9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9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9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389326</v>
      </c>
      <c r="F155" s="375"/>
      <c r="G155" s="375"/>
      <c r="H155" s="375">
        <f>SUM(H99:H154)</f>
        <v>1378153.090055387</v>
      </c>
      <c r="I155" s="375">
        <f>SUM(I99:I154)</f>
        <v>1378153.090055387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S137"/>
  <sheetViews>
    <sheetView tabSelected="1" zoomScale="70" zoomScaleNormal="70" zoomScaleSheetLayoutView="7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16.140625" style="183" customWidth="1"/>
    <col min="10" max="10" width="2.140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3.5703125" style="183" bestFit="1" customWidth="1"/>
    <col min="17" max="17" width="4.7109375" style="183" customWidth="1"/>
    <col min="18" max="18" width="15.42578125" style="183" customWidth="1"/>
    <col min="19" max="19" width="81.85546875" style="183" bestFit="1" customWidth="1"/>
    <col min="20" max="22" width="8.7109375" style="183"/>
    <col min="23" max="23" width="9.140625" style="183" customWidth="1"/>
    <col min="24" max="16384" width="8.7109375" style="183"/>
  </cols>
  <sheetData>
    <row r="1" spans="1:18" ht="18">
      <c r="A1" s="679" t="s">
        <v>110</v>
      </c>
      <c r="B1" s="680"/>
      <c r="C1" s="680"/>
      <c r="D1" s="680"/>
      <c r="E1" s="680"/>
      <c r="F1" s="680"/>
      <c r="G1" s="680"/>
      <c r="H1" s="680"/>
      <c r="I1" s="680"/>
      <c r="J1" s="680"/>
    </row>
    <row r="2" spans="1:18" ht="18">
      <c r="A2" s="681" t="str">
        <f>L19&amp;" Cost of Service Formula Rate Projected on "&amp;L19-1&amp;" FF1 Balances"</f>
        <v>2022 Cost of Service Formula Rate Projected on 2021 FF1 Balances</v>
      </c>
      <c r="B2" s="681"/>
      <c r="C2" s="681"/>
      <c r="D2" s="681"/>
      <c r="E2" s="681"/>
      <c r="F2" s="681"/>
      <c r="G2" s="681"/>
      <c r="H2" s="681"/>
      <c r="I2" s="681"/>
      <c r="J2" s="681"/>
    </row>
    <row r="3" spans="1:18" ht="18">
      <c r="A3" s="682" t="s">
        <v>125</v>
      </c>
      <c r="B3" s="681"/>
      <c r="C3" s="681"/>
      <c r="D3" s="681"/>
      <c r="E3" s="681"/>
      <c r="F3" s="681"/>
      <c r="G3" s="681"/>
      <c r="H3" s="681"/>
      <c r="I3" s="681"/>
      <c r="J3" s="681"/>
      <c r="Q3" s="267" t="s">
        <v>111</v>
      </c>
    </row>
    <row r="4" spans="1:18" ht="18">
      <c r="A4" s="681" t="str">
        <f>"Based on a Carrying Charge Derived from ""Historic"" "&amp;L19-1&amp;" Data"</f>
        <v>Based on a Carrying Charge Derived from "Historic" 2021 Data</v>
      </c>
      <c r="B4" s="681"/>
      <c r="C4" s="681"/>
      <c r="D4" s="681"/>
      <c r="E4" s="681"/>
      <c r="F4" s="681"/>
      <c r="G4" s="681"/>
      <c r="H4" s="681"/>
      <c r="I4" s="681"/>
      <c r="J4" s="681"/>
    </row>
    <row r="5" spans="1:18" ht="18">
      <c r="A5" s="683" t="s">
        <v>135</v>
      </c>
      <c r="B5" s="684"/>
      <c r="C5" s="684"/>
      <c r="D5" s="684"/>
      <c r="E5" s="684"/>
      <c r="F5" s="684"/>
      <c r="G5" s="684"/>
      <c r="H5" s="684"/>
      <c r="I5" s="684"/>
      <c r="J5" s="684"/>
      <c r="R5" s="268"/>
    </row>
    <row r="6" spans="1:18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>
      <c r="D7" s="195"/>
      <c r="H7" s="247"/>
      <c r="J7" s="233"/>
    </row>
    <row r="8" spans="1:18" ht="18">
      <c r="B8" s="273" t="s">
        <v>0</v>
      </c>
      <c r="C8" s="676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7"/>
      <c r="E8" s="677"/>
      <c r="F8" s="677"/>
      <c r="G8" s="677"/>
      <c r="H8" s="677"/>
      <c r="J8" s="233"/>
    </row>
    <row r="9" spans="1:18">
      <c r="D9" s="195"/>
      <c r="H9" s="247"/>
      <c r="J9" s="233"/>
    </row>
    <row r="10" spans="1:18" ht="15.7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>
      <c r="D11" s="195"/>
      <c r="H11" s="247"/>
      <c r="J11" s="233"/>
    </row>
    <row r="12" spans="1:18">
      <c r="C12" s="277" t="str">
        <f>S105</f>
        <v xml:space="preserve">   ROE w/o incentives  (TCOS, ln 143)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>
      <c r="C15" s="277" t="s">
        <v>3</v>
      </c>
      <c r="D15" s="195"/>
      <c r="E15" s="278"/>
      <c r="F15" s="285"/>
      <c r="G15" s="278"/>
      <c r="H15" s="282"/>
      <c r="I15" s="282"/>
      <c r="J15" s="283"/>
      <c r="K15" s="670" t="s">
        <v>4</v>
      </c>
      <c r="L15" s="671"/>
      <c r="M15" s="671"/>
      <c r="N15" s="671"/>
      <c r="O15" s="672"/>
      <c r="P15" s="282"/>
      <c r="Q15" s="269"/>
    </row>
    <row r="16" spans="1:18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73"/>
      <c r="L16" s="674"/>
      <c r="M16" s="674"/>
      <c r="N16" s="674"/>
      <c r="O16" s="675"/>
      <c r="P16" s="282"/>
      <c r="Q16" s="269"/>
    </row>
    <row r="17" spans="3:17">
      <c r="C17" s="289" t="s">
        <v>8</v>
      </c>
      <c r="D17" s="290">
        <f>+R107</f>
        <v>0.49733071591953787</v>
      </c>
      <c r="E17" s="291">
        <f>+R108</f>
        <v>3.924455932018886E-2</v>
      </c>
      <c r="F17" s="292">
        <f>E17*D17</f>
        <v>1.9517524782656299E-2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.5" thickBot="1">
      <c r="C19" s="303" t="s">
        <v>13</v>
      </c>
      <c r="D19" s="290">
        <f>+R111</f>
        <v>0.50266928408046219</v>
      </c>
      <c r="E19" s="291">
        <f>+F14</f>
        <v>0.105</v>
      </c>
      <c r="F19" s="304">
        <f>E19*D19</f>
        <v>5.2780274828448527E-2</v>
      </c>
      <c r="G19" s="298"/>
      <c r="H19" s="298"/>
      <c r="I19" s="285"/>
      <c r="J19" s="300"/>
      <c r="K19" s="305" t="s">
        <v>14</v>
      </c>
      <c r="L19" s="306">
        <f>R104</f>
        <v>2022</v>
      </c>
      <c r="M19" s="307">
        <f>SUM('S.001:S.xyz - blank'!N5)</f>
        <v>81586302.478650466</v>
      </c>
      <c r="N19" s="307">
        <f>SUM('S.001:S.xyz - blank'!N6)</f>
        <v>81586302.478650466</v>
      </c>
      <c r="O19" s="308">
        <f>+N19-M19</f>
        <v>0</v>
      </c>
      <c r="P19" s="299"/>
      <c r="Q19" s="269"/>
    </row>
    <row r="20" spans="3:17">
      <c r="C20" s="277"/>
      <c r="D20" s="278"/>
      <c r="E20" s="309" t="s">
        <v>15</v>
      </c>
      <c r="F20" s="292">
        <f>SUM(F17:F19)</f>
        <v>7.2297799611104829E-2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7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>
      <c r="C24" s="277" t="str">
        <f>+S112</f>
        <v xml:space="preserve">   Rate Base  (TCOS, ln 63)</v>
      </c>
      <c r="D24" s="278"/>
      <c r="E24" s="315">
        <f>+R112</f>
        <v>1440375870.3793397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>
      <c r="C25" s="283" t="s">
        <v>18</v>
      </c>
      <c r="D25" s="280"/>
      <c r="E25" s="317">
        <f>F20</f>
        <v>7.2297799611104829E-2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>
      <c r="C26" s="318" t="s">
        <v>19</v>
      </c>
      <c r="D26" s="318"/>
      <c r="E26" s="299">
        <f>E24*E25</f>
        <v>104136006.04135621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7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>
      <c r="C30" s="283" t="s">
        <v>20</v>
      </c>
      <c r="D30" s="309"/>
      <c r="E30" s="323">
        <f>E26</f>
        <v>104136006.04135621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>
      <c r="C31" s="277" t="str">
        <f>+S113</f>
        <v xml:space="preserve">   Tax Rate  (TCOS, ln 99)</v>
      </c>
      <c r="D31" s="309"/>
      <c r="E31" s="324">
        <f>+R113</f>
        <v>0.24823600000000001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>
      <c r="C32" s="283" t="s">
        <v>21</v>
      </c>
      <c r="D32" s="270"/>
      <c r="E32" s="285">
        <f>IF(F17&gt;0,($E31/(1-$E31))*(1-$F17/$F20),0)</f>
        <v>0.24106258394815777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>
      <c r="C33" s="318" t="s">
        <v>22</v>
      </c>
      <c r="D33" s="325"/>
      <c r="E33" s="326">
        <f>E30*E32</f>
        <v>25103294.698370297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">
      <c r="C34" s="277" t="str">
        <f>+S114</f>
        <v xml:space="preserve">   ITC Adjustment  (TCOS, ln 108)</v>
      </c>
      <c r="D34" s="327"/>
      <c r="E34" s="328">
        <f>+R114</f>
        <v>-153027.21592106848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">
      <c r="C35" s="277" t="str">
        <f>+S115</f>
        <v xml:space="preserve">   Excess DFIT Adjustment  (TCOS, ln 109)</v>
      </c>
      <c r="D35" s="327"/>
      <c r="E35" s="328">
        <f>+R115</f>
        <v>-4597380.9611166175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">
      <c r="C36" s="277" t="str">
        <f>+S116</f>
        <v xml:space="preserve">   Tax Effect of Permanent and Flow Through Differences  (TCOS, ln 110)</v>
      </c>
      <c r="D36" s="327"/>
      <c r="E36" s="328">
        <f>+R116</f>
        <v>353030.09481699037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">
      <c r="C37" s="319" t="s">
        <v>23</v>
      </c>
      <c r="D37" s="327"/>
      <c r="E37" s="328">
        <f>E33+E34+E35+E36</f>
        <v>20705916.616149604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.75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7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117)</v>
      </c>
      <c r="D44" s="335"/>
      <c r="E44" s="335"/>
      <c r="F44" s="328">
        <f>+R117</f>
        <v>246300877.4239842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>
      <c r="B45" s="269"/>
      <c r="C45" s="277" t="str">
        <f>+S118</f>
        <v xml:space="preserve">   Return  (TCOS, ln 112)</v>
      </c>
      <c r="D45" s="335"/>
      <c r="E45" s="335"/>
      <c r="F45" s="336">
        <f>+R118</f>
        <v>104136006.04135621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>
      <c r="B46" s="269"/>
      <c r="C46" s="277" t="str">
        <f>+S119</f>
        <v xml:space="preserve">   Income Taxes  (TCOS, ln 111)</v>
      </c>
      <c r="D46" s="335"/>
      <c r="E46" s="335"/>
      <c r="F46" s="328">
        <f>+R119</f>
        <v>20705916.616149604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>
      <c r="B47" s="269"/>
      <c r="C47" s="334" t="str">
        <f>+S120</f>
        <v xml:space="preserve">  Gross Margin Taxes  (TCOS, ln 116)</v>
      </c>
      <c r="D47" s="335"/>
      <c r="E47" s="335"/>
      <c r="F47" s="339">
        <f>+R120</f>
        <v>99559.215402905291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>
      <c r="B48" s="269"/>
      <c r="C48" s="340" t="s">
        <v>26</v>
      </c>
      <c r="D48" s="335"/>
      <c r="E48" s="335"/>
      <c r="F48" s="336">
        <f>F44-F45-F46-F47</f>
        <v>121359395.55107549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7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121359395.55107549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>
      <c r="B53" s="269"/>
      <c r="C53" s="283" t="s">
        <v>93</v>
      </c>
      <c r="D53" s="349"/>
      <c r="E53" s="340"/>
      <c r="F53" s="350">
        <f>E26</f>
        <v>104136006.04135621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20705916.616149604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246201318.2085813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136691.53954367118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>
      <c r="B57" s="269"/>
      <c r="C57" s="340" t="s">
        <v>28</v>
      </c>
      <c r="D57" s="270"/>
      <c r="E57" s="269"/>
      <c r="F57" s="355">
        <f>+F55+F56</f>
        <v>246338009.74812496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>
      <c r="B58" s="269"/>
      <c r="C58" s="277" t="str">
        <f>+S121</f>
        <v xml:space="preserve">   Less: Depreciation  (TCOS, ln 86)</v>
      </c>
      <c r="D58" s="270"/>
      <c r="E58" s="269"/>
      <c r="F58" s="356">
        <f>+R121</f>
        <v>55239556.882408276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191098452.8657167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7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246201318.2085813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0.39634968110566327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>
      <c r="B65" s="357"/>
      <c r="C65" s="340" t="s">
        <v>30</v>
      </c>
      <c r="D65" s="325"/>
      <c r="E65" s="357"/>
      <c r="F65" s="360">
        <f>+F62*F64</f>
        <v>97581813.959765121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>
      <c r="B66" s="357"/>
      <c r="C66" s="340" t="s">
        <v>393</v>
      </c>
      <c r="D66" s="325"/>
      <c r="E66" s="357"/>
      <c r="F66" s="363">
        <v>0.14000000000000001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>
      <c r="B67" s="357"/>
      <c r="C67" s="340" t="s">
        <v>31</v>
      </c>
      <c r="D67" s="325"/>
      <c r="E67" s="357"/>
      <c r="F67" s="360">
        <f>+F65*F66</f>
        <v>13661453.954367118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>
      <c r="B69" s="357"/>
      <c r="C69" s="340" t="s">
        <v>33</v>
      </c>
      <c r="D69" s="325"/>
      <c r="E69" s="357"/>
      <c r="F69" s="360">
        <f>+F67*F68</f>
        <v>136614.53954367118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>
      <c r="B70" s="357"/>
      <c r="C70" s="340" t="s">
        <v>34</v>
      </c>
      <c r="D70" s="325"/>
      <c r="E70" s="357"/>
      <c r="F70" s="364">
        <f>+ROUND((F69*F66*F64)/(1-F68)*F68,0)</f>
        <v>77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>
      <c r="B71" s="357"/>
      <c r="C71" s="340" t="s">
        <v>35</v>
      </c>
      <c r="D71" s="325"/>
      <c r="E71" s="357"/>
      <c r="F71" s="360">
        <f>+F69+F70</f>
        <v>136691.53954367118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7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1699167193.6345296</v>
      </c>
      <c r="G75" s="275"/>
      <c r="H75" s="247"/>
      <c r="J75" s="233"/>
      <c r="P75" s="269"/>
      <c r="Q75" s="269"/>
      <c r="R75" s="269"/>
      <c r="S75" s="269"/>
    </row>
    <row r="76" spans="2:19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246201318.2085813</v>
      </c>
      <c r="H76" s="247"/>
      <c r="J76" s="233"/>
      <c r="P76" s="269"/>
      <c r="Q76" s="269"/>
      <c r="R76" s="269"/>
      <c r="S76" s="269"/>
    </row>
    <row r="77" spans="2:19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0.14489528701525545</v>
      </c>
      <c r="H77" s="247"/>
      <c r="J77" s="233"/>
      <c r="P77" s="269"/>
      <c r="Q77" s="269"/>
      <c r="R77" s="269"/>
      <c r="S77" s="269"/>
    </row>
    <row r="78" spans="2:19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191098452.8657167</v>
      </c>
      <c r="G79" s="275"/>
      <c r="H79" s="247"/>
      <c r="J79" s="233"/>
      <c r="P79" s="269"/>
      <c r="Q79" s="269"/>
      <c r="R79" s="269"/>
      <c r="S79" s="269"/>
    </row>
    <row r="80" spans="2:19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IF(F75=0,0,F79/F75)-0.000064</f>
        <v>0.11240195013228561</v>
      </c>
      <c r="G80" s="366"/>
      <c r="H80" s="247"/>
      <c r="J80" s="233"/>
      <c r="P80" s="269"/>
      <c r="Q80" s="269"/>
      <c r="R80" s="269"/>
      <c r="S80" s="269"/>
    </row>
    <row r="81" spans="2:19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0.11244409688307042</v>
      </c>
      <c r="H81" s="247"/>
      <c r="J81" s="233"/>
      <c r="P81" s="269"/>
      <c r="Q81" s="269"/>
      <c r="R81" s="269"/>
      <c r="S81" s="269"/>
    </row>
    <row r="82" spans="2:19">
      <c r="B82" s="269"/>
      <c r="C82" s="678" t="str">
        <f>"   Incremental FCR with "&amp;F13&amp;" Basis Point ROE increase, less Depreciation"</f>
        <v xml:space="preserve">   Incremental FCR with 0 Basis Point ROE increase, less Depreciation</v>
      </c>
      <c r="D82" s="677"/>
      <c r="E82" s="677"/>
      <c r="F82" s="366">
        <f>F80-F81</f>
        <v>-4.2146750784802234E-5</v>
      </c>
      <c r="H82" s="247"/>
      <c r="J82" s="233"/>
      <c r="P82" s="269"/>
      <c r="Q82" s="269"/>
      <c r="R82" s="269"/>
      <c r="S82" s="269"/>
    </row>
    <row r="83" spans="2:19">
      <c r="B83" s="269"/>
      <c r="C83" s="677"/>
      <c r="D83" s="677"/>
      <c r="E83" s="677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.75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2347576796.2799497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2467902385.6957197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>
      <c r="B88" s="269"/>
      <c r="C88" s="340"/>
      <c r="D88" s="270"/>
      <c r="F88" s="271">
        <f>+F87+F86</f>
        <v>4815479181.9756699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>
      <c r="B89" s="269"/>
      <c r="C89" s="340" t="str">
        <f>S127</f>
        <v>Transmission Plant Average Balance for 2022 (WS A-1 Ln 14 Col (d))</v>
      </c>
      <c r="D89" s="325"/>
      <c r="E89" s="191"/>
      <c r="F89" s="351">
        <f>+F88/2</f>
        <v>2407739590.9878349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>
      <c r="B90" s="269"/>
      <c r="C90" s="277" t="str">
        <f>S128</f>
        <v>Annual Depreciation Expense  (TCOS, ln 86)</v>
      </c>
      <c r="D90" s="325"/>
      <c r="E90" s="357"/>
      <c r="F90" s="351">
        <f>R128</f>
        <v>57810811.787600704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>
      <c r="B91" s="269"/>
      <c r="C91" s="340" t="s">
        <v>41</v>
      </c>
      <c r="D91" s="270"/>
      <c r="E91" s="269"/>
      <c r="F91" s="366">
        <f>IF(F89=0,0,F90/F89)</f>
        <v>2.4010408768450904E-2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>
      <c r="B92" s="269"/>
      <c r="C92" s="340" t="s">
        <v>42</v>
      </c>
      <c r="D92" s="270"/>
      <c r="E92" s="269"/>
      <c r="F92" s="371">
        <f>IF(F91=0,0,1/F91)</f>
        <v>41.648603721981438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>
      <c r="B93" s="269"/>
      <c r="C93" s="340" t="s">
        <v>43</v>
      </c>
      <c r="D93" s="270"/>
      <c r="E93" s="269"/>
      <c r="F93" s="372">
        <f>ROUND(F92,0)</f>
        <v>42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>
      <c r="J96" s="233"/>
      <c r="P96" s="269"/>
      <c r="Q96" s="269"/>
      <c r="R96" s="269"/>
      <c r="S96" s="269"/>
    </row>
    <row r="97" spans="3:19">
      <c r="J97" s="233"/>
      <c r="P97" s="269"/>
      <c r="Q97" s="269"/>
      <c r="R97" s="377" t="s">
        <v>112</v>
      </c>
      <c r="S97" s="183" t="s">
        <v>113</v>
      </c>
    </row>
    <row r="98" spans="3:19">
      <c r="J98" s="233"/>
      <c r="P98" s="269"/>
      <c r="Q98" s="269"/>
    </row>
    <row r="99" spans="3:19">
      <c r="C99" s="267" t="s">
        <v>109</v>
      </c>
      <c r="J99" s="233"/>
      <c r="L99" s="267" t="s">
        <v>108</v>
      </c>
      <c r="P99" s="269"/>
      <c r="Q99" s="269"/>
    </row>
    <row r="100" spans="3:19">
      <c r="J100" s="233"/>
      <c r="P100" s="269"/>
      <c r="Q100" s="269"/>
      <c r="S100" s="262" t="s">
        <v>106</v>
      </c>
    </row>
    <row r="101" spans="3:19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>
      <c r="J103" s="233"/>
      <c r="P103" s="269"/>
      <c r="Q103" s="269"/>
      <c r="R103" s="379" t="s">
        <v>394</v>
      </c>
      <c r="S103" s="380" t="s">
        <v>127</v>
      </c>
    </row>
    <row r="104" spans="3:19">
      <c r="J104" s="233"/>
      <c r="P104" s="269"/>
      <c r="Q104" s="269"/>
      <c r="R104" s="381">
        <v>2022</v>
      </c>
      <c r="S104" s="382" t="s">
        <v>509</v>
      </c>
    </row>
    <row r="105" spans="3:19">
      <c r="J105" s="233"/>
      <c r="P105" s="269"/>
      <c r="Q105" s="269"/>
      <c r="R105" s="383">
        <v>0.105</v>
      </c>
      <c r="S105" s="382" t="s">
        <v>510</v>
      </c>
    </row>
    <row r="106" spans="3:19">
      <c r="J106" s="233"/>
      <c r="P106" s="269"/>
      <c r="Q106" s="269"/>
      <c r="R106" s="384">
        <v>0</v>
      </c>
      <c r="S106" s="382" t="s">
        <v>1</v>
      </c>
    </row>
    <row r="107" spans="3:19">
      <c r="J107" s="233"/>
      <c r="P107" s="269"/>
      <c r="Q107" s="269"/>
      <c r="R107" s="383">
        <v>0.49733071591953787</v>
      </c>
      <c r="S107" s="385" t="s">
        <v>98</v>
      </c>
    </row>
    <row r="108" spans="3:19">
      <c r="J108" s="233"/>
      <c r="P108" s="269"/>
      <c r="Q108" s="269"/>
      <c r="R108" s="386">
        <v>3.924455932018886E-2</v>
      </c>
      <c r="S108" s="385" t="s">
        <v>99</v>
      </c>
    </row>
    <row r="109" spans="3:19">
      <c r="J109" s="233"/>
      <c r="P109" s="269"/>
      <c r="Q109" s="269"/>
      <c r="R109" s="383">
        <v>0</v>
      </c>
      <c r="S109" s="385" t="s">
        <v>100</v>
      </c>
    </row>
    <row r="110" spans="3:19">
      <c r="J110" s="233"/>
      <c r="P110" s="269"/>
      <c r="Q110" s="269"/>
      <c r="R110" s="386">
        <v>0</v>
      </c>
      <c r="S110" s="385" t="s">
        <v>101</v>
      </c>
    </row>
    <row r="111" spans="3:19">
      <c r="J111" s="233"/>
      <c r="P111" s="269"/>
      <c r="Q111" s="269"/>
      <c r="R111" s="383">
        <v>0.50266928408046219</v>
      </c>
      <c r="S111" s="387" t="s">
        <v>102</v>
      </c>
    </row>
    <row r="112" spans="3:19">
      <c r="J112" s="233"/>
      <c r="P112" s="269"/>
      <c r="Q112" s="269"/>
      <c r="R112" s="388">
        <v>1440375870.3793397</v>
      </c>
      <c r="S112" s="389" t="s">
        <v>449</v>
      </c>
    </row>
    <row r="113" spans="3:19">
      <c r="J113" s="233"/>
      <c r="P113" s="269"/>
      <c r="Q113" s="269"/>
      <c r="R113" s="390">
        <v>0.24823600000000001</v>
      </c>
      <c r="S113" s="391" t="s">
        <v>450</v>
      </c>
    </row>
    <row r="114" spans="3:19">
      <c r="J114" s="233"/>
      <c r="P114" s="269"/>
      <c r="Q114" s="269"/>
      <c r="R114" s="392">
        <v>-153027.21592106848</v>
      </c>
      <c r="S114" s="391" t="s">
        <v>451</v>
      </c>
    </row>
    <row r="115" spans="3:19">
      <c r="J115" s="233"/>
      <c r="P115" s="269"/>
      <c r="Q115" s="269"/>
      <c r="R115" s="392">
        <v>-4597380.9611166175</v>
      </c>
      <c r="S115" s="391" t="s">
        <v>436</v>
      </c>
    </row>
    <row r="116" spans="3:19">
      <c r="J116" s="233"/>
      <c r="P116" s="269"/>
      <c r="Q116" s="269"/>
      <c r="R116" s="392">
        <v>353030.09481699037</v>
      </c>
      <c r="S116" s="391" t="s">
        <v>511</v>
      </c>
    </row>
    <row r="117" spans="3:19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246300877.4239842</v>
      </c>
      <c r="S117" s="391" t="s">
        <v>452</v>
      </c>
    </row>
    <row r="118" spans="3:19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104136006.04135621</v>
      </c>
      <c r="S118" s="391" t="s">
        <v>453</v>
      </c>
    </row>
    <row r="119" spans="3:19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20705916.616149604</v>
      </c>
      <c r="S119" s="391" t="s">
        <v>454</v>
      </c>
    </row>
    <row r="120" spans="3:19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99559.215402905291</v>
      </c>
      <c r="S120" s="391" t="s">
        <v>455</v>
      </c>
    </row>
    <row r="121" spans="3:19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55239556.882408276</v>
      </c>
      <c r="S121" s="391" t="s">
        <v>456</v>
      </c>
    </row>
    <row r="122" spans="3:19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0.39634968110566327</v>
      </c>
      <c r="S122" s="391" t="s">
        <v>105</v>
      </c>
    </row>
    <row r="123" spans="3:19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1699167193.6345296</v>
      </c>
      <c r="S123" s="391" t="s">
        <v>438</v>
      </c>
    </row>
    <row r="124" spans="3:19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7">
        <v>0.11244409688307042</v>
      </c>
      <c r="S124" s="393" t="s">
        <v>439</v>
      </c>
    </row>
    <row r="125" spans="3:19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2347576796.2799497</v>
      </c>
      <c r="S125" s="385" t="s">
        <v>38</v>
      </c>
    </row>
    <row r="126" spans="3:19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2467902385.6957197</v>
      </c>
      <c r="S126" s="387" t="s">
        <v>40</v>
      </c>
    </row>
    <row r="127" spans="3:19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2398277188.0493708</v>
      </c>
      <c r="S127" s="395" t="s">
        <v>513</v>
      </c>
    </row>
    <row r="128" spans="3:19" ht="13.5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57810811.787600704</v>
      </c>
      <c r="S128" s="397" t="s">
        <v>512</v>
      </c>
    </row>
    <row r="129" spans="3:19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81586302.478650466</v>
      </c>
      <c r="S132" s="269" t="str">
        <f>+K19&amp;" "&amp;M17</f>
        <v>PROJECTED YEAR Rev Require</v>
      </c>
    </row>
    <row r="133" spans="3:19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81586302.478650466</v>
      </c>
      <c r="S133" s="269" t="str">
        <f>K19&amp;" "&amp;N17</f>
        <v>PROJECTED YEAR  W Incentives</v>
      </c>
    </row>
    <row r="134" spans="3:19" ht="13.5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17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193554.70123512414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193554.70123512414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666" t="s">
        <v>485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46424.678809523808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 t="shared" ref="K25:K30" si="10">G25</f>
        <v>250146.26304105911</v>
      </c>
      <c r="L25" s="519">
        <f t="shared" si="7"/>
        <v>0</v>
      </c>
      <c r="M25" s="518">
        <f t="shared" ref="M25:M30" si="11"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 t="shared" si="10"/>
        <v>236567.35307267582</v>
      </c>
      <c r="L26" s="519">
        <f t="shared" si="7"/>
        <v>0</v>
      </c>
      <c r="M26" s="518">
        <f t="shared" si="11"/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237817.12252361333</v>
      </c>
      <c r="H27" s="610">
        <v>237817.12252361333</v>
      </c>
      <c r="I27" s="511">
        <f t="shared" si="0"/>
        <v>0</v>
      </c>
      <c r="J27" s="511"/>
      <c r="K27" s="518">
        <f t="shared" si="10"/>
        <v>237817.12252361333</v>
      </c>
      <c r="L27" s="519">
        <f t="shared" si="7"/>
        <v>0</v>
      </c>
      <c r="M27" s="518">
        <f t="shared" si="11"/>
        <v>237817.12252361333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47556.988048780491</v>
      </c>
      <c r="F28" s="608">
        <v>1425666.6295844973</v>
      </c>
      <c r="G28" s="609">
        <v>231772.90997981158</v>
      </c>
      <c r="H28" s="610">
        <v>231772.90997981158</v>
      </c>
      <c r="I28" s="511">
        <f t="shared" si="0"/>
        <v>0</v>
      </c>
      <c r="J28" s="511"/>
      <c r="K28" s="518">
        <f t="shared" si="10"/>
        <v>231772.90997981158</v>
      </c>
      <c r="L28" s="519">
        <f t="shared" ref="L28" si="12">IF(K28&lt;&gt;0,+G28-K28,0)</f>
        <v>0</v>
      </c>
      <c r="M28" s="518">
        <f t="shared" si="11"/>
        <v>231772.90997981158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191019.8486624895</v>
      </c>
      <c r="H29" s="610">
        <v>191019.8486624895</v>
      </c>
      <c r="I29" s="511">
        <f t="shared" si="0"/>
        <v>0</v>
      </c>
      <c r="J29" s="511"/>
      <c r="K29" s="518">
        <f t="shared" si="10"/>
        <v>191019.8486624895</v>
      </c>
      <c r="L29" s="519">
        <f t="shared" ref="L29" si="13">IF(K29&lt;&gt;0,+G29-K29,0)</f>
        <v>0</v>
      </c>
      <c r="M29" s="518">
        <f t="shared" si="11"/>
        <v>191019.8486624895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608">
        <v>1380321.5944682183</v>
      </c>
      <c r="E30" s="609">
        <v>46424.678809523808</v>
      </c>
      <c r="F30" s="608">
        <v>1333896.9156586945</v>
      </c>
      <c r="G30" s="609">
        <v>190284.42796565729</v>
      </c>
      <c r="H30" s="610">
        <v>190284.42796565729</v>
      </c>
      <c r="I30" s="511">
        <f t="shared" si="0"/>
        <v>0</v>
      </c>
      <c r="J30" s="511"/>
      <c r="K30" s="518">
        <f t="shared" si="10"/>
        <v>190284.42796565729</v>
      </c>
      <c r="L30" s="519">
        <f t="shared" ref="L30" si="14">IF(K30&lt;&gt;0,+G30-K30,0)</f>
        <v>0</v>
      </c>
      <c r="M30" s="518">
        <f t="shared" si="11"/>
        <v>190284.42796565729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523">
        <f>IF(F30+SUM(E$17:E30)=D$10,F30,D$10-SUM(E$17:E30))</f>
        <v>1331684.962726193</v>
      </c>
      <c r="E31" s="522">
        <f>IF(+I14&lt;F30,I14,D31)</f>
        <v>46424.678809523808</v>
      </c>
      <c r="F31" s="523">
        <f t="shared" ref="F31:F48" si="15">+D31-E31</f>
        <v>1285260.2839166692</v>
      </c>
      <c r="G31" s="524">
        <f t="shared" ref="G31:G72" si="16">+I$12*((D31+F31)/2)+E31</f>
        <v>193554.70123512414</v>
      </c>
      <c r="H31" s="491">
        <f t="shared" ref="H31:H72" si="17">+I$13*((D31+F31)/2)+E31</f>
        <v>193554.70123512414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1285260.2839166692</v>
      </c>
      <c r="E32" s="522">
        <f>IF(+I14&lt;F31,I14,D32)</f>
        <v>46424.678809523808</v>
      </c>
      <c r="F32" s="523">
        <f t="shared" si="15"/>
        <v>1238835.6051071454</v>
      </c>
      <c r="G32" s="524">
        <f t="shared" si="16"/>
        <v>188334.52015330057</v>
      </c>
      <c r="H32" s="491">
        <f t="shared" si="17"/>
        <v>188334.52015330057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1238835.6051071454</v>
      </c>
      <c r="E33" s="522">
        <f>IF(+I14&lt;F32,I14,D33)</f>
        <v>46424.678809523808</v>
      </c>
      <c r="F33" s="523">
        <f t="shared" si="15"/>
        <v>1192410.9262976216</v>
      </c>
      <c r="G33" s="524">
        <f t="shared" si="16"/>
        <v>183114.33907147709</v>
      </c>
      <c r="H33" s="491">
        <f t="shared" si="17"/>
        <v>183114.33907147709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1192410.9262976216</v>
      </c>
      <c r="E34" s="522">
        <f>IF(+I14&lt;F33,I14,D34)</f>
        <v>46424.678809523808</v>
      </c>
      <c r="F34" s="523">
        <f t="shared" si="15"/>
        <v>1145986.2474880978</v>
      </c>
      <c r="G34" s="524">
        <f t="shared" si="16"/>
        <v>177894.15798965353</v>
      </c>
      <c r="H34" s="491">
        <f t="shared" si="17"/>
        <v>177894.15798965353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1145986.2474880978</v>
      </c>
      <c r="E35" s="522">
        <f>IF(+I14&lt;F34,I14,D35)</f>
        <v>46424.678809523808</v>
      </c>
      <c r="F35" s="523">
        <f t="shared" si="15"/>
        <v>1099561.5686785739</v>
      </c>
      <c r="G35" s="524">
        <f t="shared" si="16"/>
        <v>172673.97690783005</v>
      </c>
      <c r="H35" s="491">
        <f t="shared" si="17"/>
        <v>172673.97690783005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1099561.5686785739</v>
      </c>
      <c r="E36" s="522">
        <f>IF(+I14&lt;F35,I14,D36)</f>
        <v>46424.678809523808</v>
      </c>
      <c r="F36" s="523">
        <f t="shared" si="15"/>
        <v>1053136.8898690501</v>
      </c>
      <c r="G36" s="524">
        <f t="shared" si="16"/>
        <v>167453.79582600648</v>
      </c>
      <c r="H36" s="491">
        <f t="shared" si="17"/>
        <v>167453.79582600648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1053136.8898690501</v>
      </c>
      <c r="E37" s="522">
        <f>IF(+I14&lt;F36,I14,D37)</f>
        <v>46424.678809523808</v>
      </c>
      <c r="F37" s="523">
        <f t="shared" si="15"/>
        <v>1006712.2110595263</v>
      </c>
      <c r="G37" s="524">
        <f t="shared" si="16"/>
        <v>162233.61474418297</v>
      </c>
      <c r="H37" s="491">
        <f t="shared" si="17"/>
        <v>162233.61474418297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1006712.2110595263</v>
      </c>
      <c r="E38" s="522">
        <f>IF(+I14&lt;F37,I14,D38)</f>
        <v>46424.678809523808</v>
      </c>
      <c r="F38" s="523">
        <f t="shared" si="15"/>
        <v>960287.53225000249</v>
      </c>
      <c r="G38" s="524">
        <f t="shared" si="16"/>
        <v>157013.43366235946</v>
      </c>
      <c r="H38" s="491">
        <f t="shared" si="17"/>
        <v>157013.43366235946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960287.53225000249</v>
      </c>
      <c r="E39" s="522">
        <f>IF(+I14&lt;F38,I14,D39)</f>
        <v>46424.678809523808</v>
      </c>
      <c r="F39" s="523">
        <f t="shared" si="15"/>
        <v>913862.85344047868</v>
      </c>
      <c r="G39" s="524">
        <f t="shared" si="16"/>
        <v>151793.25258053595</v>
      </c>
      <c r="H39" s="491">
        <f t="shared" si="17"/>
        <v>151793.25258053595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913862.85344047868</v>
      </c>
      <c r="E40" s="522">
        <f>IF(+I14&lt;F39,I14,D40)</f>
        <v>46424.678809523808</v>
      </c>
      <c r="F40" s="523">
        <f t="shared" si="15"/>
        <v>867438.17463095486</v>
      </c>
      <c r="G40" s="524">
        <f t="shared" si="16"/>
        <v>146573.07149871241</v>
      </c>
      <c r="H40" s="491">
        <f t="shared" si="17"/>
        <v>146573.07149871241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867438.17463095486</v>
      </c>
      <c r="E41" s="522">
        <f>IF(+I14&lt;F40,I14,D41)</f>
        <v>46424.678809523808</v>
      </c>
      <c r="F41" s="523">
        <f t="shared" si="15"/>
        <v>821013.49582143105</v>
      </c>
      <c r="G41" s="524">
        <f t="shared" si="16"/>
        <v>141352.8904168889</v>
      </c>
      <c r="H41" s="491">
        <f t="shared" si="17"/>
        <v>141352.8904168889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821013.49582143105</v>
      </c>
      <c r="E42" s="522">
        <f>IF(+I14&lt;F41,I14,D42)</f>
        <v>46424.678809523808</v>
      </c>
      <c r="F42" s="523">
        <f t="shared" si="15"/>
        <v>774588.81701190723</v>
      </c>
      <c r="G42" s="524">
        <f t="shared" si="16"/>
        <v>136132.70933506536</v>
      </c>
      <c r="H42" s="491">
        <f t="shared" si="17"/>
        <v>136132.70933506536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774588.81701190723</v>
      </c>
      <c r="E43" s="522">
        <f>IF(+I14&lt;F42,I14,D43)</f>
        <v>46424.678809523808</v>
      </c>
      <c r="F43" s="523">
        <f t="shared" si="15"/>
        <v>728164.13820238342</v>
      </c>
      <c r="G43" s="524">
        <f t="shared" si="16"/>
        <v>130912.52825324185</v>
      </c>
      <c r="H43" s="491">
        <f t="shared" si="17"/>
        <v>130912.52825324185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728164.13820238342</v>
      </c>
      <c r="E44" s="522">
        <f>IF(+I14&lt;F43,I14,D44)</f>
        <v>46424.678809523808</v>
      </c>
      <c r="F44" s="523">
        <f t="shared" si="15"/>
        <v>681739.4593928596</v>
      </c>
      <c r="G44" s="524">
        <f t="shared" si="16"/>
        <v>125692.34717141831</v>
      </c>
      <c r="H44" s="491">
        <f t="shared" si="17"/>
        <v>125692.34717141831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681739.4593928596</v>
      </c>
      <c r="E45" s="522">
        <f>IF(+I14&lt;F44,I14,D45)</f>
        <v>46424.678809523808</v>
      </c>
      <c r="F45" s="523">
        <f t="shared" si="15"/>
        <v>635314.78058333579</v>
      </c>
      <c r="G45" s="524">
        <f t="shared" si="16"/>
        <v>120472.1660895948</v>
      </c>
      <c r="H45" s="491">
        <f t="shared" si="17"/>
        <v>120472.1660895948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635314.78058333579</v>
      </c>
      <c r="E46" s="522">
        <f>IF(+I14&lt;F45,I14,D46)</f>
        <v>46424.678809523808</v>
      </c>
      <c r="F46" s="523">
        <f t="shared" si="15"/>
        <v>588890.10177381197</v>
      </c>
      <c r="G46" s="524">
        <f t="shared" si="16"/>
        <v>115251.98500777129</v>
      </c>
      <c r="H46" s="491">
        <f t="shared" si="17"/>
        <v>115251.98500777129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588890.10177381197</v>
      </c>
      <c r="E47" s="522">
        <f>IF(+I14&lt;F46,I14,D47)</f>
        <v>46424.678809523808</v>
      </c>
      <c r="F47" s="523">
        <f t="shared" si="15"/>
        <v>542465.42296428815</v>
      </c>
      <c r="G47" s="524">
        <f t="shared" si="16"/>
        <v>110031.80392594775</v>
      </c>
      <c r="H47" s="491">
        <f t="shared" si="17"/>
        <v>110031.80392594775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542465.42296428815</v>
      </c>
      <c r="E48" s="522">
        <f>IF(+I14&lt;F47,I14,D48)</f>
        <v>46424.678809523808</v>
      </c>
      <c r="F48" s="523">
        <f t="shared" si="15"/>
        <v>496040.74415476434</v>
      </c>
      <c r="G48" s="524">
        <f t="shared" si="16"/>
        <v>104811.62284412424</v>
      </c>
      <c r="H48" s="491">
        <f t="shared" si="17"/>
        <v>104811.62284412424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496040.74415476434</v>
      </c>
      <c r="E49" s="522">
        <f>IF(+I14&lt;F48,I14,D49)</f>
        <v>46424.678809523808</v>
      </c>
      <c r="F49" s="523">
        <f t="shared" ref="F49:F72" si="18">+D49-E49</f>
        <v>449616.06534524052</v>
      </c>
      <c r="G49" s="524">
        <f t="shared" si="16"/>
        <v>99591.441762300703</v>
      </c>
      <c r="H49" s="491">
        <f t="shared" si="17"/>
        <v>99591.441762300703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449616.06534524052</v>
      </c>
      <c r="E50" s="522">
        <f>IF(+I14&lt;F49,I14,D50)</f>
        <v>46424.678809523808</v>
      </c>
      <c r="F50" s="523">
        <f t="shared" si="18"/>
        <v>403191.38653571671</v>
      </c>
      <c r="G50" s="524">
        <f t="shared" si="16"/>
        <v>94371.260680477193</v>
      </c>
      <c r="H50" s="491">
        <f t="shared" si="17"/>
        <v>94371.260680477193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403191.38653571671</v>
      </c>
      <c r="E51" s="522">
        <f>IF(+I14&lt;F50,I14,D51)</f>
        <v>46424.678809523808</v>
      </c>
      <c r="F51" s="523">
        <f t="shared" si="18"/>
        <v>356766.70772619289</v>
      </c>
      <c r="G51" s="524">
        <f t="shared" si="16"/>
        <v>89151.079598653669</v>
      </c>
      <c r="H51" s="491">
        <f t="shared" si="17"/>
        <v>89151.079598653669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356766.70772619289</v>
      </c>
      <c r="E52" s="522">
        <f>IF(+I14&lt;F51,I14,D52)</f>
        <v>46424.678809523808</v>
      </c>
      <c r="F52" s="523">
        <f t="shared" si="18"/>
        <v>310342.02891666908</v>
      </c>
      <c r="G52" s="524">
        <f t="shared" si="16"/>
        <v>83930.898516830144</v>
      </c>
      <c r="H52" s="491">
        <f t="shared" si="17"/>
        <v>83930.898516830144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310342.02891666908</v>
      </c>
      <c r="E53" s="522">
        <f>IF(+I14&lt;F52,I14,D53)</f>
        <v>46424.678809523808</v>
      </c>
      <c r="F53" s="523">
        <f t="shared" si="18"/>
        <v>263917.35010714526</v>
      </c>
      <c r="G53" s="524">
        <f t="shared" si="16"/>
        <v>78710.717435006634</v>
      </c>
      <c r="H53" s="491">
        <f t="shared" si="17"/>
        <v>78710.717435006634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263917.35010714526</v>
      </c>
      <c r="E54" s="522">
        <f>IF(+I14&lt;F53,I14,D54)</f>
        <v>46424.678809523808</v>
      </c>
      <c r="F54" s="523">
        <f t="shared" si="18"/>
        <v>217492.67129762145</v>
      </c>
      <c r="G54" s="524">
        <f t="shared" si="16"/>
        <v>73490.536353183095</v>
      </c>
      <c r="H54" s="491">
        <f t="shared" si="17"/>
        <v>73490.536353183095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217492.67129762145</v>
      </c>
      <c r="E55" s="522">
        <f>IF(+I14&lt;F54,I14,D55)</f>
        <v>46424.678809523808</v>
      </c>
      <c r="F55" s="523">
        <f t="shared" si="18"/>
        <v>171067.99248809763</v>
      </c>
      <c r="G55" s="524">
        <f t="shared" si="16"/>
        <v>68270.355271359585</v>
      </c>
      <c r="H55" s="491">
        <f t="shared" si="17"/>
        <v>68270.355271359585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171067.99248809763</v>
      </c>
      <c r="E56" s="522">
        <f>IF(+I14&lt;F55,I14,D56)</f>
        <v>46424.678809523808</v>
      </c>
      <c r="F56" s="523">
        <f t="shared" si="18"/>
        <v>124643.31367857382</v>
      </c>
      <c r="G56" s="524">
        <f t="shared" si="16"/>
        <v>63050.174189536061</v>
      </c>
      <c r="H56" s="491">
        <f t="shared" si="17"/>
        <v>63050.174189536061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124643.31367857382</v>
      </c>
      <c r="E57" s="522">
        <f>IF(+I14&lt;F56,I14,D57)</f>
        <v>46424.678809523808</v>
      </c>
      <c r="F57" s="523">
        <f t="shared" si="18"/>
        <v>78218.634869050002</v>
      </c>
      <c r="G57" s="524">
        <f t="shared" si="16"/>
        <v>57829.993107712537</v>
      </c>
      <c r="H57" s="491">
        <f t="shared" si="17"/>
        <v>57829.993107712537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78218.634869050002</v>
      </c>
      <c r="E58" s="522">
        <f>IF(+I14&lt;F57,I14,D58)</f>
        <v>46424.678809523808</v>
      </c>
      <c r="F58" s="523">
        <f t="shared" si="18"/>
        <v>31793.956059526194</v>
      </c>
      <c r="G58" s="524">
        <f t="shared" si="16"/>
        <v>52609.812025889012</v>
      </c>
      <c r="H58" s="491">
        <f t="shared" si="17"/>
        <v>52609.812025889012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31793.956059526194</v>
      </c>
      <c r="E59" s="522">
        <f>IF(+I14&lt;F58,I14,D59)</f>
        <v>31793.956059526194</v>
      </c>
      <c r="F59" s="523">
        <f t="shared" si="18"/>
        <v>0</v>
      </c>
      <c r="G59" s="524">
        <f t="shared" si="16"/>
        <v>33581.477397252915</v>
      </c>
      <c r="H59" s="491">
        <f t="shared" si="17"/>
        <v>33581.477397252915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1949836.51</v>
      </c>
      <c r="F73" s="375"/>
      <c r="G73" s="375">
        <f>SUM(G17:G72)</f>
        <v>6942381.7922909679</v>
      </c>
      <c r="H73" s="375">
        <f>SUM(H17:H72)</f>
        <v>6942381.7922909679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191019.8486624895</v>
      </c>
      <c r="N87" s="546">
        <f>IF(J92&lt;D11,0,VLOOKUP(J92,C17:O72,11))</f>
        <v>191019.8486624895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196438.52610487738</v>
      </c>
      <c r="N88" s="550">
        <f>IF(J92&lt;D11,0,VLOOKUP(J92,C99:P154,7))</f>
        <v>196438.52610487738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5418.6774423878815</v>
      </c>
      <c r="N89" s="555">
        <f>+N88-N87</f>
        <v>5418.6774423878815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1949836.51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46424.678809523808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23">+I99-H99</f>
        <v>0</v>
      </c>
      <c r="K99" s="514"/>
      <c r="L99" s="512">
        <v>119814</v>
      </c>
      <c r="M99" s="513">
        <f t="shared" ref="M99:M130" si="24">IF(L99&lt;&gt;0,+H99-L99,0)</f>
        <v>0</v>
      </c>
      <c r="N99" s="512">
        <v>119814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23"/>
        <v>0</v>
      </c>
      <c r="K100" s="514"/>
      <c r="L100" s="518">
        <f t="shared" ref="L100:L105" si="27">H100</f>
        <v>327269.44030165928</v>
      </c>
      <c r="M100" s="519">
        <f t="shared" si="24"/>
        <v>0</v>
      </c>
      <c r="N100" s="518">
        <f t="shared" ref="N100:N105" si="28">I100</f>
        <v>327269.44030165928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23"/>
        <v>0</v>
      </c>
      <c r="K101" s="514"/>
      <c r="L101" s="518">
        <f t="shared" si="27"/>
        <v>354150.48973333737</v>
      </c>
      <c r="M101" s="519">
        <f t="shared" si="24"/>
        <v>0</v>
      </c>
      <c r="N101" s="518">
        <f t="shared" si="28"/>
        <v>354150.48973333737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9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23"/>
        <v>0</v>
      </c>
      <c r="K102" s="514"/>
      <c r="L102" s="518">
        <f t="shared" si="27"/>
        <v>318639.77382654941</v>
      </c>
      <c r="M102" s="519">
        <f t="shared" si="24"/>
        <v>0</v>
      </c>
      <c r="N102" s="518">
        <f t="shared" si="28"/>
        <v>318639.77382654941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23"/>
        <v>0</v>
      </c>
      <c r="K103" s="514"/>
      <c r="L103" s="518">
        <f t="shared" si="27"/>
        <v>305968.60569385614</v>
      </c>
      <c r="M103" s="519">
        <f t="shared" si="24"/>
        <v>0</v>
      </c>
      <c r="N103" s="518">
        <f t="shared" si="28"/>
        <v>305968.60569385614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27"/>
        <v>278765.62951624766</v>
      </c>
      <c r="M104" s="519">
        <f t="shared" ref="M104:M109" si="30">IF(L104&lt;&gt;0,+H104-L104,0)</f>
        <v>0</v>
      </c>
      <c r="N104" s="518">
        <f t="shared" si="28"/>
        <v>278765.62951624766</v>
      </c>
      <c r="O104" s="514">
        <f t="shared" ref="O104:O109" si="31">IF(N104&lt;&gt;0,+I104-N104,0)</f>
        <v>0</v>
      </c>
      <c r="P104" s="514">
        <f t="shared" ref="P104:P109" si="32"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27"/>
        <v>273540.36469294201</v>
      </c>
      <c r="M105" s="519">
        <f t="shared" si="30"/>
        <v>0</v>
      </c>
      <c r="N105" s="518">
        <f t="shared" si="28"/>
        <v>273540.36469294201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23"/>
        <v>0</v>
      </c>
      <c r="K106" s="514"/>
      <c r="L106" s="518">
        <f t="shared" ref="L106:L111" si="33">H106</f>
        <v>260481.11000678584</v>
      </c>
      <c r="M106" s="519">
        <f t="shared" si="30"/>
        <v>0</v>
      </c>
      <c r="N106" s="518">
        <f t="shared" ref="N106:N111" si="34">I106</f>
        <v>260481.11000678584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23"/>
        <v>0</v>
      </c>
      <c r="K107" s="514"/>
      <c r="L107" s="518">
        <f t="shared" si="33"/>
        <v>245748.17532364058</v>
      </c>
      <c r="M107" s="519">
        <f t="shared" si="30"/>
        <v>0</v>
      </c>
      <c r="N107" s="518">
        <f t="shared" si="34"/>
        <v>245748.17532364058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23"/>
        <v>0</v>
      </c>
      <c r="K108" s="514"/>
      <c r="L108" s="518">
        <f t="shared" si="33"/>
        <v>232605.71494726205</v>
      </c>
      <c r="M108" s="519">
        <f t="shared" si="30"/>
        <v>0</v>
      </c>
      <c r="N108" s="518">
        <f t="shared" si="34"/>
        <v>232605.71494726205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23"/>
        <v>0</v>
      </c>
      <c r="K109" s="514"/>
      <c r="L109" s="518">
        <f t="shared" si="33"/>
        <v>203383.67510232344</v>
      </c>
      <c r="M109" s="519">
        <f t="shared" si="30"/>
        <v>0</v>
      </c>
      <c r="N109" s="518">
        <f t="shared" si="34"/>
        <v>203383.67510232344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2019</v>
      </c>
      <c r="D110" s="508">
        <v>1463077.2480630106</v>
      </c>
      <c r="E110" s="516">
        <v>45345.035116279068</v>
      </c>
      <c r="F110" s="515">
        <v>1417732.2129467316</v>
      </c>
      <c r="G110" s="515">
        <v>1440404.7305048711</v>
      </c>
      <c r="H110" s="516">
        <v>199526.74471129151</v>
      </c>
      <c r="I110" s="510">
        <v>199526.74471129151</v>
      </c>
      <c r="J110" s="514">
        <f t="shared" si="23"/>
        <v>0</v>
      </c>
      <c r="K110" s="514"/>
      <c r="L110" s="518">
        <f t="shared" si="33"/>
        <v>199526.74471129151</v>
      </c>
      <c r="M110" s="519">
        <f t="shared" ref="M110:M111" si="35">IF(L110&lt;&gt;0,+H110-L110,0)</f>
        <v>0</v>
      </c>
      <c r="N110" s="518">
        <f t="shared" si="34"/>
        <v>199526.74471129151</v>
      </c>
      <c r="O110" s="514">
        <f t="shared" si="25"/>
        <v>0</v>
      </c>
      <c r="P110" s="514">
        <f t="shared" si="26"/>
        <v>0</v>
      </c>
      <c r="Q110" s="269"/>
    </row>
    <row r="111" spans="1:17">
      <c r="B111" s="195" t="str">
        <f t="shared" si="29"/>
        <v/>
      </c>
      <c r="C111" s="507">
        <f>IF(D93="","-",+C110+1)</f>
        <v>2020</v>
      </c>
      <c r="D111" s="508">
        <v>1417732.2129467316</v>
      </c>
      <c r="E111" s="516">
        <v>46424.678809523808</v>
      </c>
      <c r="F111" s="515">
        <v>1371307.5341372078</v>
      </c>
      <c r="G111" s="515">
        <v>1394519.8735419698</v>
      </c>
      <c r="H111" s="516">
        <v>196438.52610487738</v>
      </c>
      <c r="I111" s="510">
        <v>196438.52610487738</v>
      </c>
      <c r="J111" s="514">
        <f t="shared" si="23"/>
        <v>0</v>
      </c>
      <c r="K111" s="514"/>
      <c r="L111" s="518">
        <f t="shared" si="33"/>
        <v>196438.52610487738</v>
      </c>
      <c r="M111" s="519">
        <f t="shared" si="35"/>
        <v>0</v>
      </c>
      <c r="N111" s="518">
        <f t="shared" si="34"/>
        <v>196438.52610487738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2021</v>
      </c>
      <c r="D112" s="374">
        <f>IF(F111+SUM(E$99:E111)=D$92,F111,D$92-SUM(E$99:E111))</f>
        <v>1371307.5341372078</v>
      </c>
      <c r="E112" s="522">
        <f>IF(+J96&lt;F111,J96,D112)</f>
        <v>46424.678809523808</v>
      </c>
      <c r="F112" s="523">
        <f t="shared" ref="F112:F130" si="36">+D112-E112</f>
        <v>1324882.855327684</v>
      </c>
      <c r="G112" s="523">
        <f t="shared" ref="G112:G130" si="37">+(F112+D112)/2</f>
        <v>1348095.1947324458</v>
      </c>
      <c r="H112" s="526">
        <f>+J$94*G112+E112</f>
        <v>198010.02549362063</v>
      </c>
      <c r="I112" s="577">
        <f>+J$95*G112+E112</f>
        <v>198010.02549362063</v>
      </c>
      <c r="J112" s="514">
        <f t="shared" si="23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2022</v>
      </c>
      <c r="D113" s="374">
        <f>IF(F112+SUM(E$99:E112)=D$92,F112,D$92-SUM(E$99:E112))</f>
        <v>1324882.855327684</v>
      </c>
      <c r="E113" s="522">
        <f>IF(+J96&lt;F112,J96,D113)</f>
        <v>46424.678809523808</v>
      </c>
      <c r="F113" s="523">
        <f t="shared" si="36"/>
        <v>1278458.1765181602</v>
      </c>
      <c r="G113" s="523">
        <f t="shared" si="37"/>
        <v>1301670.5159229222</v>
      </c>
      <c r="H113" s="526">
        <f t="shared" ref="H113:H154" si="38">+J$94*G113+E113</f>
        <v>192789.84441179712</v>
      </c>
      <c r="I113" s="577">
        <f t="shared" ref="I113:I154" si="39">+J$95*G113+E113</f>
        <v>192789.84441179712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2023</v>
      </c>
      <c r="D114" s="374">
        <f>IF(F113+SUM(E$99:E113)=D$92,F113,D$92-SUM(E$99:E113))</f>
        <v>1278458.1765181602</v>
      </c>
      <c r="E114" s="522">
        <f>IF(+J96&lt;F113,J96,D114)</f>
        <v>46424.678809523808</v>
      </c>
      <c r="F114" s="523">
        <f t="shared" si="36"/>
        <v>1232033.4977086363</v>
      </c>
      <c r="G114" s="523">
        <f t="shared" si="37"/>
        <v>1255245.8371133981</v>
      </c>
      <c r="H114" s="526">
        <f t="shared" si="38"/>
        <v>187569.66332997358</v>
      </c>
      <c r="I114" s="577">
        <f t="shared" si="39"/>
        <v>187569.66332997358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2024</v>
      </c>
      <c r="D115" s="374">
        <f>IF(F114+SUM(E$99:E114)=D$92,F114,D$92-SUM(E$99:E114))</f>
        <v>1232033.4977086363</v>
      </c>
      <c r="E115" s="522">
        <f>IF(+J96&lt;F114,J96,D115)</f>
        <v>46424.678809523808</v>
      </c>
      <c r="F115" s="523">
        <f t="shared" si="36"/>
        <v>1185608.8188991125</v>
      </c>
      <c r="G115" s="523">
        <f t="shared" si="37"/>
        <v>1208821.1583038745</v>
      </c>
      <c r="H115" s="526">
        <f t="shared" si="38"/>
        <v>182349.48224815007</v>
      </c>
      <c r="I115" s="577">
        <f t="shared" si="39"/>
        <v>182349.48224815007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2025</v>
      </c>
      <c r="D116" s="374">
        <f>IF(F115+SUM(E$99:E115)=D$92,F115,D$92-SUM(E$99:E115))</f>
        <v>1185608.8188991125</v>
      </c>
      <c r="E116" s="522">
        <f>IF(+J96&lt;F115,J96,D116)</f>
        <v>46424.678809523808</v>
      </c>
      <c r="F116" s="523">
        <f t="shared" si="36"/>
        <v>1139184.1400895887</v>
      </c>
      <c r="G116" s="523">
        <f t="shared" si="37"/>
        <v>1162396.4794943505</v>
      </c>
      <c r="H116" s="526">
        <f t="shared" si="38"/>
        <v>177129.30116632654</v>
      </c>
      <c r="I116" s="577">
        <f t="shared" si="39"/>
        <v>177129.30116632654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2026</v>
      </c>
      <c r="D117" s="374">
        <f>IF(F116+SUM(E$99:E116)=D$92,F116,D$92-SUM(E$99:E116))</f>
        <v>1139184.1400895887</v>
      </c>
      <c r="E117" s="522">
        <f>IF(+J96&lt;F116,J96,D117)</f>
        <v>46424.678809523808</v>
      </c>
      <c r="F117" s="523">
        <f t="shared" si="36"/>
        <v>1092759.4612800649</v>
      </c>
      <c r="G117" s="523">
        <f t="shared" si="37"/>
        <v>1115971.8006848269</v>
      </c>
      <c r="H117" s="526">
        <f t="shared" si="38"/>
        <v>171909.12008450303</v>
      </c>
      <c r="I117" s="577">
        <f t="shared" si="39"/>
        <v>171909.12008450303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2027</v>
      </c>
      <c r="D118" s="374">
        <f>IF(F117+SUM(E$99:E117)=D$92,F117,D$92-SUM(E$99:E117))</f>
        <v>1092759.4612800649</v>
      </c>
      <c r="E118" s="522">
        <f>IF(+J96&lt;F117,J96,D118)</f>
        <v>46424.678809523808</v>
      </c>
      <c r="F118" s="523">
        <f t="shared" si="36"/>
        <v>1046334.7824705411</v>
      </c>
      <c r="G118" s="523">
        <f t="shared" si="37"/>
        <v>1069547.1218753029</v>
      </c>
      <c r="H118" s="526">
        <f t="shared" si="38"/>
        <v>166688.93900267949</v>
      </c>
      <c r="I118" s="577">
        <f t="shared" si="39"/>
        <v>166688.93900267949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2028</v>
      </c>
      <c r="D119" s="374">
        <f>IF(F118+SUM(E$99:E118)=D$92,F118,D$92-SUM(E$99:E118))</f>
        <v>1046334.7824705411</v>
      </c>
      <c r="E119" s="522">
        <f>IF(+J96&lt;F118,J96,D119)</f>
        <v>46424.678809523808</v>
      </c>
      <c r="F119" s="523">
        <f t="shared" si="36"/>
        <v>999910.10366101726</v>
      </c>
      <c r="G119" s="523">
        <f t="shared" si="37"/>
        <v>1023122.4430657792</v>
      </c>
      <c r="H119" s="526">
        <f t="shared" si="38"/>
        <v>161468.75792085598</v>
      </c>
      <c r="I119" s="577">
        <f t="shared" si="39"/>
        <v>161468.75792085598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2029</v>
      </c>
      <c r="D120" s="374">
        <f>IF(F119+SUM(E$99:E119)=D$92,F119,D$92-SUM(E$99:E119))</f>
        <v>999910.10366101726</v>
      </c>
      <c r="E120" s="522">
        <f>IF(+J96&lt;F119,J96,D120)</f>
        <v>46424.678809523808</v>
      </c>
      <c r="F120" s="523">
        <f t="shared" si="36"/>
        <v>953485.42485149344</v>
      </c>
      <c r="G120" s="523">
        <f t="shared" si="37"/>
        <v>976697.76425625535</v>
      </c>
      <c r="H120" s="526">
        <f t="shared" si="38"/>
        <v>156248.57683903247</v>
      </c>
      <c r="I120" s="577">
        <f t="shared" si="39"/>
        <v>156248.57683903247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2030</v>
      </c>
      <c r="D121" s="374">
        <f>IF(F120+SUM(E$99:E120)=D$92,F120,D$92-SUM(E$99:E120))</f>
        <v>953485.42485149344</v>
      </c>
      <c r="E121" s="522">
        <f>IF(+J96&lt;F120,J96,D121)</f>
        <v>46424.678809523808</v>
      </c>
      <c r="F121" s="523">
        <f t="shared" si="36"/>
        <v>907060.74604196963</v>
      </c>
      <c r="G121" s="523">
        <f t="shared" si="37"/>
        <v>930273.08544673154</v>
      </c>
      <c r="H121" s="526">
        <f t="shared" si="38"/>
        <v>151028.39575720893</v>
      </c>
      <c r="I121" s="577">
        <f t="shared" si="39"/>
        <v>151028.39575720893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2031</v>
      </c>
      <c r="D122" s="374">
        <f>IF(F121+SUM(E$99:E121)=D$92,F121,D$92-SUM(E$99:E121))</f>
        <v>907060.74604196963</v>
      </c>
      <c r="E122" s="522">
        <f>IF(+J96&lt;F121,J96,D122)</f>
        <v>46424.678809523808</v>
      </c>
      <c r="F122" s="523">
        <f t="shared" si="36"/>
        <v>860636.06723244581</v>
      </c>
      <c r="G122" s="523">
        <f t="shared" si="37"/>
        <v>883848.40663720772</v>
      </c>
      <c r="H122" s="526">
        <f t="shared" si="38"/>
        <v>145808.21467538542</v>
      </c>
      <c r="I122" s="577">
        <f t="shared" si="39"/>
        <v>145808.21467538542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2032</v>
      </c>
      <c r="D123" s="374">
        <f>IF(F122+SUM(E$99:E122)=D$92,F122,D$92-SUM(E$99:E122))</f>
        <v>860636.06723244581</v>
      </c>
      <c r="E123" s="522">
        <f>IF(+J96&lt;F122,J96,D123)</f>
        <v>46424.678809523808</v>
      </c>
      <c r="F123" s="523">
        <f t="shared" si="36"/>
        <v>814211.388422922</v>
      </c>
      <c r="G123" s="523">
        <f t="shared" si="37"/>
        <v>837423.72782768391</v>
      </c>
      <c r="H123" s="526">
        <f t="shared" si="38"/>
        <v>140588.03359356188</v>
      </c>
      <c r="I123" s="577">
        <f t="shared" si="39"/>
        <v>140588.03359356188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2033</v>
      </c>
      <c r="D124" s="374">
        <f>IF(F123+SUM(E$99:E123)=D$92,F123,D$92-SUM(E$99:E123))</f>
        <v>814211.388422922</v>
      </c>
      <c r="E124" s="522">
        <f>IF(+J96&lt;F123,J96,D124)</f>
        <v>46424.678809523808</v>
      </c>
      <c r="F124" s="523">
        <f t="shared" si="36"/>
        <v>767786.70961339818</v>
      </c>
      <c r="G124" s="523">
        <f t="shared" si="37"/>
        <v>790999.04901816009</v>
      </c>
      <c r="H124" s="526">
        <f t="shared" si="38"/>
        <v>135367.85251173837</v>
      </c>
      <c r="I124" s="577">
        <f t="shared" si="39"/>
        <v>135367.85251173837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2034</v>
      </c>
      <c r="D125" s="374">
        <f>IF(F124+SUM(E$99:E124)=D$92,F124,D$92-SUM(E$99:E124))</f>
        <v>767786.70961339818</v>
      </c>
      <c r="E125" s="522">
        <f>IF(+J96&lt;F124,J96,D125)</f>
        <v>46424.678809523808</v>
      </c>
      <c r="F125" s="523">
        <f t="shared" si="36"/>
        <v>721362.03080387437</v>
      </c>
      <c r="G125" s="523">
        <f t="shared" si="37"/>
        <v>744574.37020863628</v>
      </c>
      <c r="H125" s="526">
        <f t="shared" si="38"/>
        <v>130147.67142991483</v>
      </c>
      <c r="I125" s="577">
        <f t="shared" si="39"/>
        <v>130147.67142991483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2035</v>
      </c>
      <c r="D126" s="374">
        <f>IF(F125+SUM(E$99:E125)=D$92,F125,D$92-SUM(E$99:E125))</f>
        <v>721362.03080387437</v>
      </c>
      <c r="E126" s="522">
        <f>IF(+J96&lt;F125,J96,D126)</f>
        <v>46424.678809523808</v>
      </c>
      <c r="F126" s="523">
        <f t="shared" si="36"/>
        <v>674937.35199435055</v>
      </c>
      <c r="G126" s="523">
        <f t="shared" si="37"/>
        <v>698149.69139911246</v>
      </c>
      <c r="H126" s="526">
        <f t="shared" si="38"/>
        <v>124927.49034809132</v>
      </c>
      <c r="I126" s="577">
        <f t="shared" si="39"/>
        <v>124927.49034809132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2036</v>
      </c>
      <c r="D127" s="374">
        <f>IF(F126+SUM(E$99:E126)=D$92,F126,D$92-SUM(E$99:E126))</f>
        <v>674937.35199435055</v>
      </c>
      <c r="E127" s="522">
        <f>IF(+J96&lt;F126,J96,D127)</f>
        <v>46424.678809523808</v>
      </c>
      <c r="F127" s="523">
        <f t="shared" si="36"/>
        <v>628512.67318482674</v>
      </c>
      <c r="G127" s="523">
        <f t="shared" si="37"/>
        <v>651725.01258958864</v>
      </c>
      <c r="H127" s="526">
        <f t="shared" si="38"/>
        <v>119707.30926626781</v>
      </c>
      <c r="I127" s="577">
        <f t="shared" si="39"/>
        <v>119707.30926626781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2037</v>
      </c>
      <c r="D128" s="374">
        <f>IF(F127+SUM(E$99:E127)=D$92,F127,D$92-SUM(E$99:E127))</f>
        <v>628512.67318482674</v>
      </c>
      <c r="E128" s="522">
        <f>IF(+J96&lt;F127,J96,D128)</f>
        <v>46424.678809523808</v>
      </c>
      <c r="F128" s="523">
        <f t="shared" si="36"/>
        <v>582087.99437530292</v>
      </c>
      <c r="G128" s="523">
        <f t="shared" si="37"/>
        <v>605300.33378006483</v>
      </c>
      <c r="H128" s="526">
        <f t="shared" si="38"/>
        <v>114487.12818444427</v>
      </c>
      <c r="I128" s="577">
        <f t="shared" si="39"/>
        <v>114487.12818444427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2038</v>
      </c>
      <c r="D129" s="374">
        <f>IF(F128+SUM(E$99:E128)=D$92,F128,D$92-SUM(E$99:E128))</f>
        <v>582087.99437530292</v>
      </c>
      <c r="E129" s="522">
        <f>IF(+J96&lt;F128,J96,D129)</f>
        <v>46424.678809523808</v>
      </c>
      <c r="F129" s="523">
        <f t="shared" si="36"/>
        <v>535663.31556577911</v>
      </c>
      <c r="G129" s="523">
        <f t="shared" si="37"/>
        <v>558875.65497054101</v>
      </c>
      <c r="H129" s="526">
        <f t="shared" si="38"/>
        <v>109266.94710262076</v>
      </c>
      <c r="I129" s="577">
        <f t="shared" si="39"/>
        <v>109266.94710262076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2039</v>
      </c>
      <c r="D130" s="374">
        <f>IF(F129+SUM(E$99:E129)=D$92,F129,D$92-SUM(E$99:E129))</f>
        <v>535663.31556577911</v>
      </c>
      <c r="E130" s="522">
        <f>IF(+J96&lt;F129,J96,D130)</f>
        <v>46424.678809523808</v>
      </c>
      <c r="F130" s="523">
        <f t="shared" si="36"/>
        <v>489238.63675625529</v>
      </c>
      <c r="G130" s="523">
        <f t="shared" si="37"/>
        <v>512450.9761610172</v>
      </c>
      <c r="H130" s="526">
        <f t="shared" si="38"/>
        <v>104046.76602079724</v>
      </c>
      <c r="I130" s="577">
        <f t="shared" si="39"/>
        <v>104046.76602079724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2040</v>
      </c>
      <c r="D131" s="374">
        <f>IF(F130+SUM(E$99:E130)=D$92,F130,D$92-SUM(E$99:E130))</f>
        <v>489238.63675625529</v>
      </c>
      <c r="E131" s="522">
        <f>IF(+J96&lt;F130,J96,D131)</f>
        <v>46424.678809523808</v>
      </c>
      <c r="F131" s="523">
        <f t="shared" ref="F131:F154" si="40">+D131-E131</f>
        <v>442813.95794673148</v>
      </c>
      <c r="G131" s="523">
        <f t="shared" ref="G131:G154" si="41">+(F131+D131)/2</f>
        <v>466026.29735149338</v>
      </c>
      <c r="H131" s="526">
        <f t="shared" si="38"/>
        <v>98826.584938973712</v>
      </c>
      <c r="I131" s="577">
        <f t="shared" si="39"/>
        <v>98826.584938973712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2041</v>
      </c>
      <c r="D132" s="374">
        <f>IF(F131+SUM(E$99:E131)=D$92,F131,D$92-SUM(E$99:E131))</f>
        <v>442813.95794673148</v>
      </c>
      <c r="E132" s="522">
        <f>IF(+J96&lt;F131,J96,D132)</f>
        <v>46424.678809523808</v>
      </c>
      <c r="F132" s="523">
        <f t="shared" si="40"/>
        <v>396389.27913720766</v>
      </c>
      <c r="G132" s="523">
        <f t="shared" si="41"/>
        <v>419601.61854196957</v>
      </c>
      <c r="H132" s="526">
        <f t="shared" si="38"/>
        <v>93606.403857150188</v>
      </c>
      <c r="I132" s="577">
        <f t="shared" si="39"/>
        <v>93606.403857150188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9"/>
        <v/>
      </c>
      <c r="C133" s="507">
        <f>IF(D93="","-",+C132+1)</f>
        <v>2042</v>
      </c>
      <c r="D133" s="374">
        <f>IF(F132+SUM(E$99:E132)=D$92,F132,D$92-SUM(E$99:E132))</f>
        <v>396389.27913720766</v>
      </c>
      <c r="E133" s="522">
        <f>IF(+J96&lt;F132,J96,D133)</f>
        <v>46424.678809523808</v>
      </c>
      <c r="F133" s="523">
        <f t="shared" si="40"/>
        <v>349964.60032768385</v>
      </c>
      <c r="G133" s="523">
        <f t="shared" si="41"/>
        <v>373176.93973244575</v>
      </c>
      <c r="H133" s="526">
        <f t="shared" si="38"/>
        <v>88386.222775326663</v>
      </c>
      <c r="I133" s="577">
        <f t="shared" si="39"/>
        <v>88386.222775326663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9"/>
        <v/>
      </c>
      <c r="C134" s="507">
        <f>IF(D93="","-",+C133+1)</f>
        <v>2043</v>
      </c>
      <c r="D134" s="374">
        <f>IF(F133+SUM(E$99:E133)=D$92,F133,D$92-SUM(E$99:E133))</f>
        <v>349964.60032768385</v>
      </c>
      <c r="E134" s="522">
        <f>IF(+J96&lt;F133,J96,D134)</f>
        <v>46424.678809523808</v>
      </c>
      <c r="F134" s="523">
        <f t="shared" si="40"/>
        <v>303539.92151816003</v>
      </c>
      <c r="G134" s="523">
        <f t="shared" si="41"/>
        <v>326752.26092292194</v>
      </c>
      <c r="H134" s="526">
        <f t="shared" si="38"/>
        <v>83166.041693503154</v>
      </c>
      <c r="I134" s="577">
        <f t="shared" si="39"/>
        <v>83166.041693503154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9"/>
        <v/>
      </c>
      <c r="C135" s="507">
        <f>IF(D93="","-",+C134+1)</f>
        <v>2044</v>
      </c>
      <c r="D135" s="374">
        <f>IF(F134+SUM(E$99:E134)=D$92,F134,D$92-SUM(E$99:E134))</f>
        <v>303539.92151816003</v>
      </c>
      <c r="E135" s="522">
        <f>IF(+J96&lt;F134,J96,D135)</f>
        <v>46424.678809523808</v>
      </c>
      <c r="F135" s="523">
        <f t="shared" si="40"/>
        <v>257115.24270863621</v>
      </c>
      <c r="G135" s="523">
        <f t="shared" si="41"/>
        <v>280327.58211339812</v>
      </c>
      <c r="H135" s="526">
        <f t="shared" si="38"/>
        <v>77945.860611679629</v>
      </c>
      <c r="I135" s="577">
        <f t="shared" si="39"/>
        <v>77945.860611679629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9"/>
        <v/>
      </c>
      <c r="C136" s="507">
        <f>IF(D93="","-",+C135+1)</f>
        <v>2045</v>
      </c>
      <c r="D136" s="374">
        <f>IF(F135+SUM(E$99:E135)=D$92,F135,D$92-SUM(E$99:E135))</f>
        <v>257115.24270863621</v>
      </c>
      <c r="E136" s="522">
        <f>IF(+J96&lt;F135,J96,D136)</f>
        <v>46424.678809523808</v>
      </c>
      <c r="F136" s="523">
        <f t="shared" si="40"/>
        <v>210690.5638991124</v>
      </c>
      <c r="G136" s="523">
        <f t="shared" si="41"/>
        <v>233902.90330387431</v>
      </c>
      <c r="H136" s="526">
        <f t="shared" si="38"/>
        <v>72725.679529856105</v>
      </c>
      <c r="I136" s="577">
        <f t="shared" si="39"/>
        <v>72725.679529856105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9"/>
        <v/>
      </c>
      <c r="C137" s="507">
        <f>IF(D93="","-",+C136+1)</f>
        <v>2046</v>
      </c>
      <c r="D137" s="374">
        <f>IF(F136+SUM(E$99:E136)=D$92,F136,D$92-SUM(E$99:E136))</f>
        <v>210690.5638991124</v>
      </c>
      <c r="E137" s="522">
        <f>IF(+J96&lt;F136,J96,D137)</f>
        <v>46424.678809523808</v>
      </c>
      <c r="F137" s="523">
        <f t="shared" si="40"/>
        <v>164265.88508958858</v>
      </c>
      <c r="G137" s="523">
        <f t="shared" si="41"/>
        <v>187478.22449435049</v>
      </c>
      <c r="H137" s="526">
        <f t="shared" si="38"/>
        <v>67505.49844803258</v>
      </c>
      <c r="I137" s="577">
        <f t="shared" si="39"/>
        <v>67505.49844803258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9"/>
        <v/>
      </c>
      <c r="C138" s="507">
        <f>IF(D93="","-",+C137+1)</f>
        <v>2047</v>
      </c>
      <c r="D138" s="374">
        <f>IF(F137+SUM(E$99:E137)=D$92,F137,D$92-SUM(E$99:E137))</f>
        <v>164265.88508958858</v>
      </c>
      <c r="E138" s="522">
        <f>IF(+J96&lt;F137,J96,D138)</f>
        <v>46424.678809523808</v>
      </c>
      <c r="F138" s="523">
        <f t="shared" si="40"/>
        <v>117841.20628006477</v>
      </c>
      <c r="G138" s="523">
        <f t="shared" si="41"/>
        <v>141053.54568482668</v>
      </c>
      <c r="H138" s="526">
        <f t="shared" si="38"/>
        <v>62285.317366209056</v>
      </c>
      <c r="I138" s="577">
        <f t="shared" si="39"/>
        <v>62285.317366209056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9"/>
        <v/>
      </c>
      <c r="C139" s="507">
        <f>IF(D93="","-",+C138+1)</f>
        <v>2048</v>
      </c>
      <c r="D139" s="374">
        <f>IF(F138+SUM(E$99:E138)=D$92,F138,D$92-SUM(E$99:E138))</f>
        <v>117841.20628006477</v>
      </c>
      <c r="E139" s="522">
        <f>IF(+J96&lt;F138,J96,D139)</f>
        <v>46424.678809523808</v>
      </c>
      <c r="F139" s="523">
        <f t="shared" si="40"/>
        <v>71416.527470540954</v>
      </c>
      <c r="G139" s="523">
        <f t="shared" si="41"/>
        <v>94628.866875302861</v>
      </c>
      <c r="H139" s="526">
        <f t="shared" si="38"/>
        <v>57065.136284385531</v>
      </c>
      <c r="I139" s="577">
        <f t="shared" si="39"/>
        <v>57065.136284385531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9"/>
        <v/>
      </c>
      <c r="C140" s="507">
        <f>IF(D93="","-",+C139+1)</f>
        <v>2049</v>
      </c>
      <c r="D140" s="374">
        <f>IF(F139+SUM(E$99:E139)=D$92,F139,D$92-SUM(E$99:E139))</f>
        <v>71416.527470540954</v>
      </c>
      <c r="E140" s="522">
        <f>IF(+J96&lt;F139,J96,D140)</f>
        <v>46424.678809523808</v>
      </c>
      <c r="F140" s="523">
        <f t="shared" si="40"/>
        <v>24991.848661017146</v>
      </c>
      <c r="G140" s="523">
        <f t="shared" si="41"/>
        <v>48204.188065779046</v>
      </c>
      <c r="H140" s="526">
        <f t="shared" si="38"/>
        <v>51844.955202562014</v>
      </c>
      <c r="I140" s="577">
        <f t="shared" si="39"/>
        <v>51844.955202562014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9"/>
        <v/>
      </c>
      <c r="C141" s="507">
        <f>IF(D93="","-",+C140+1)</f>
        <v>2050</v>
      </c>
      <c r="D141" s="374">
        <f>IF(F140+SUM(E$99:E140)=D$92,F140,D$92-SUM(E$99:E140))</f>
        <v>24991.848661017146</v>
      </c>
      <c r="E141" s="522">
        <f>IF(+J96&lt;F140,J96,D141)</f>
        <v>24991.848661017146</v>
      </c>
      <c r="F141" s="523">
        <f t="shared" si="40"/>
        <v>0</v>
      </c>
      <c r="G141" s="523">
        <f t="shared" si="41"/>
        <v>12495.924330508573</v>
      </c>
      <c r="H141" s="526">
        <f t="shared" si="38"/>
        <v>26396.941587080368</v>
      </c>
      <c r="I141" s="577">
        <f t="shared" si="39"/>
        <v>26396.941587080368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9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0"/>
        <v>0</v>
      </c>
      <c r="G142" s="523">
        <f t="shared" si="41"/>
        <v>0</v>
      </c>
      <c r="H142" s="526">
        <f t="shared" si="38"/>
        <v>0</v>
      </c>
      <c r="I142" s="577">
        <f t="shared" si="39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9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9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9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9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9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9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9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9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9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9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9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1949836.51</v>
      </c>
      <c r="F155" s="375"/>
      <c r="G155" s="375"/>
      <c r="H155" s="375">
        <f>SUM(H99:H154)</f>
        <v>6965626.4116425011</v>
      </c>
      <c r="I155" s="375">
        <f>SUM(I99:I154)</f>
        <v>6965626.4116425011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indexed="8"/>
  </sheetPr>
  <dimension ref="A1:Q162"/>
  <sheetViews>
    <sheetView tabSelected="1" view="pageBreakPreview" zoomScale="72" zoomScaleNormal="100" zoomScaleSheetLayoutView="7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0</v>
      </c>
      <c r="L17" s="597">
        <f t="shared" ref="L17:L48" si="4">IF(K17&lt;&gt;0,+G17-K17,0)</f>
        <v>0</v>
      </c>
      <c r="M17" s="512">
        <v>0</v>
      </c>
      <c r="N17" s="513">
        <f t="shared" ref="N17:N48" si="5">IF(M17&lt;&gt;0,+H17-M17,0)</f>
        <v>0</v>
      </c>
      <c r="O17" s="514">
        <f t="shared" ref="O17:O48" si="6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2010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25"/>
      <c r="L18" s="514">
        <f t="shared" si="4"/>
        <v>0</v>
      </c>
      <c r="M18" s="525"/>
      <c r="N18" s="514">
        <f t="shared" si="5"/>
        <v>0</v>
      </c>
      <c r="O18" s="514">
        <f t="shared" si="6"/>
        <v>0</v>
      </c>
      <c r="P18" s="272"/>
    </row>
    <row r="19" spans="2:16">
      <c r="B19" s="195" t="str">
        <f>IF(D19=F18,"","IU")</f>
        <v/>
      </c>
      <c r="C19" s="507">
        <f>IF(D11="","-",+C18+1)</f>
        <v>2011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25"/>
      <c r="L19" s="514">
        <f t="shared" si="4"/>
        <v>0</v>
      </c>
      <c r="M19" s="525"/>
      <c r="N19" s="514">
        <f t="shared" si="5"/>
        <v>0</v>
      </c>
      <c r="O19" s="514">
        <f t="shared" si="6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2012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>
      <c r="B21" s="195" t="str">
        <f t="shared" si="8"/>
        <v/>
      </c>
      <c r="C21" s="507">
        <f>IF(D12="","-",+C20+1)</f>
        <v>2013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>
      <c r="B22" s="195" t="str">
        <f t="shared" si="8"/>
        <v/>
      </c>
      <c r="C22" s="507">
        <f>IF(D11="","-",+C21+1)</f>
        <v>2014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8"/>
        <v/>
      </c>
      <c r="C23" s="507">
        <f>IF(D11="","-",+C22+1)</f>
        <v>2015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8"/>
        <v/>
      </c>
      <c r="C24" s="507">
        <f>IF(D11="","-",+C23+1)</f>
        <v>2016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8"/>
        <v/>
      </c>
      <c r="C25" s="507">
        <f>IF(D11="","-",+C24+1)</f>
        <v>2017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8"/>
        <v/>
      </c>
      <c r="C26" s="507">
        <f>IF(D11="","-",+C25+1)</f>
        <v>2018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8"/>
        <v/>
      </c>
      <c r="C27" s="507">
        <f>IF(D11="","-",+C26+1)</f>
        <v>2019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8"/>
        <v/>
      </c>
      <c r="C28" s="507">
        <f>IF(D11="","-",+C27+1)</f>
        <v>2020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8"/>
        <v/>
      </c>
      <c r="C29" s="507">
        <f>IF(D11="","-",+C28+1)</f>
        <v>2021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8"/>
        <v/>
      </c>
      <c r="C30" s="507">
        <f>IF(D11="","-",+C29+1)</f>
        <v>2022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8"/>
        <v/>
      </c>
      <c r="C31" s="507">
        <f>IF(D11="","-",+C30+1)</f>
        <v>2023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8"/>
        <v/>
      </c>
      <c r="C32" s="507">
        <f>IF(D11="","-",+C31+1)</f>
        <v>2024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8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8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8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8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8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8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8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8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8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8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8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8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8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8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8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8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>
      <c r="B49" s="195" t="str">
        <f t="shared" si="8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>
      <c r="B50" s="195" t="str">
        <f t="shared" si="8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>
      <c r="B51" s="195" t="str">
        <f t="shared" si="8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>
      <c r="B52" s="195" t="str">
        <f t="shared" si="8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>
      <c r="B53" s="195" t="str">
        <f t="shared" si="8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>
      <c r="B54" s="195" t="str">
        <f t="shared" si="8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>
      <c r="B55" s="195" t="str">
        <f t="shared" si="8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>
      <c r="B56" s="195" t="str">
        <f t="shared" si="8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>
      <c r="B57" s="195" t="str">
        <f t="shared" si="8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>
      <c r="B58" s="195" t="str">
        <f t="shared" si="8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>
      <c r="B60" s="195" t="str">
        <f t="shared" si="8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>
      <c r="B61" s="195" t="str">
        <f t="shared" si="8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>
      <c r="B62" s="195" t="str">
        <f t="shared" si="8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>
      <c r="B63" s="195" t="str">
        <f t="shared" si="8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>
      <c r="B64" s="195" t="str">
        <f t="shared" si="8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>
      <c r="B65" s="195" t="str">
        <f t="shared" si="8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>
      <c r="B66" s="195" t="str">
        <f t="shared" si="8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>
      <c r="B67" s="195" t="str">
        <f t="shared" si="8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>
      <c r="B68" s="195" t="str">
        <f t="shared" si="8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>
      <c r="B69" s="195" t="str">
        <f t="shared" si="8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>
      <c r="B70" s="195" t="str">
        <f t="shared" si="8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>
      <c r="B71" s="195" t="str">
        <f t="shared" si="8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619"/>
      <c r="M99" s="513">
        <f t="shared" ref="M99:M130" si="20">IF(L99&lt;&gt;0,+H99-L99,0)</f>
        <v>0</v>
      </c>
      <c r="N99" s="619"/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2010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25"/>
      <c r="M100" s="514">
        <f t="shared" si="20"/>
        <v>0</v>
      </c>
      <c r="N100" s="525"/>
      <c r="O100" s="514">
        <f t="shared" si="21"/>
        <v>0</v>
      </c>
      <c r="P100" s="514">
        <f t="shared" si="22"/>
        <v>0</v>
      </c>
      <c r="Q100" s="269"/>
    </row>
    <row r="101" spans="1:17">
      <c r="B101" s="195" t="str">
        <f t="shared" ref="B101:B154" si="25">IF(D101=F100,"","IU")</f>
        <v/>
      </c>
      <c r="C101" s="507">
        <f>IF(D93="","-",+C100+1)</f>
        <v>2011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>
      <c r="B102" s="195" t="str">
        <f t="shared" si="25"/>
        <v/>
      </c>
      <c r="C102" s="507">
        <f>IF(D93="","-",+C101+1)</f>
        <v>2012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>
      <c r="B103" s="195" t="str">
        <f t="shared" si="25"/>
        <v/>
      </c>
      <c r="C103" s="507">
        <f>IF(D93="","-",+C102+1)</f>
        <v>2013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>
      <c r="B104" s="195" t="str">
        <f t="shared" si="25"/>
        <v/>
      </c>
      <c r="C104" s="507">
        <f>IF(D93="","-",+C103+1)</f>
        <v>2014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>
      <c r="B105" s="195" t="str">
        <f t="shared" si="25"/>
        <v/>
      </c>
      <c r="C105" s="507">
        <f>IF(D93="","-",+C104+1)</f>
        <v>2015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>
      <c r="B106" s="195" t="str">
        <f t="shared" si="25"/>
        <v/>
      </c>
      <c r="C106" s="507">
        <f>IF(D93="","-",+C105+1)</f>
        <v>2016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>
      <c r="B107" s="195" t="str">
        <f t="shared" si="25"/>
        <v/>
      </c>
      <c r="C107" s="507">
        <f>IF(D93="","-",+C106+1)</f>
        <v>2017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>
      <c r="B108" s="195" t="str">
        <f t="shared" si="25"/>
        <v/>
      </c>
      <c r="C108" s="507">
        <f>IF(D93="","-",+C107+1)</f>
        <v>2018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>
      <c r="B109" s="195" t="str">
        <f t="shared" si="25"/>
        <v/>
      </c>
      <c r="C109" s="507">
        <f>IF(D93="","-",+C108+1)</f>
        <v>2019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.5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74</v>
      </c>
      <c r="Q1" s="19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444823.534818093</v>
      </c>
      <c r="P5" s="1"/>
    </row>
    <row r="6" spans="1:17" ht="15.7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444823.534818093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666" t="s">
        <v>476</v>
      </c>
      <c r="F9" s="39"/>
      <c r="G9" s="39"/>
      <c r="H9" s="39"/>
      <c r="I9" s="40"/>
      <c r="J9" s="41"/>
      <c r="O9" s="42"/>
      <c r="P9" s="4"/>
    </row>
    <row r="10" spans="1:17">
      <c r="C10" s="43" t="s">
        <v>51</v>
      </c>
      <c r="D10" s="44">
        <v>4480167.62</v>
      </c>
      <c r="E10" s="12" t="s">
        <v>52</v>
      </c>
      <c r="F10" s="42"/>
      <c r="G10" s="45"/>
      <c r="H10" s="45"/>
      <c r="I10" s="46">
        <f>+SWE.WS.F.BPU.ATRR.Projected!L19</f>
        <v>2022</v>
      </c>
      <c r="J10" s="41"/>
      <c r="K10" s="22" t="s">
        <v>53</v>
      </c>
      <c r="O10" s="4"/>
      <c r="P10" s="4"/>
    </row>
    <row r="11" spans="1:17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SWE.WS.F.BPU.ATRR.Projected!$F$81</f>
        <v>0.11244409688307042</v>
      </c>
      <c r="J12" s="52"/>
      <c r="K12" t="s">
        <v>58</v>
      </c>
      <c r="O12" s="4"/>
      <c r="P12" s="4"/>
    </row>
    <row r="13" spans="1:17">
      <c r="C13" s="47" t="s">
        <v>59</v>
      </c>
      <c r="D13" s="49">
        <f>+SWE.WS.F.BPU.ATRR.Projected!F$93</f>
        <v>42</v>
      </c>
      <c r="E13" s="47" t="s">
        <v>60</v>
      </c>
      <c r="F13" s="45"/>
      <c r="G13" s="7"/>
      <c r="H13" s="7"/>
      <c r="I13" s="51">
        <f>IF(G5="",I12,SWE.WS.F.BPU.ATRR.Projected!$F$80)</f>
        <v>0.11244409688307042</v>
      </c>
      <c r="J13" s="52"/>
      <c r="K13" s="22" t="s">
        <v>61</v>
      </c>
      <c r="L13" s="11"/>
      <c r="M13" s="11"/>
      <c r="N13" s="11"/>
      <c r="O13" s="4"/>
      <c r="P13" s="4"/>
    </row>
    <row r="14" spans="1:17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106670.65761904762</v>
      </c>
      <c r="J14" s="22"/>
      <c r="K14" s="22"/>
      <c r="L14" s="22"/>
      <c r="M14" s="22"/>
      <c r="N14" s="22"/>
      <c r="O14" s="4"/>
      <c r="P14" s="4"/>
    </row>
    <row r="15" spans="1:17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 t="shared" ref="K25:K30" si="10">G25</f>
        <v>574868.91696308763</v>
      </c>
      <c r="L25" s="132">
        <f t="shared" si="7"/>
        <v>0</v>
      </c>
      <c r="M25" s="133">
        <f t="shared" ref="M25:M30" si="11"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 t="shared" si="10"/>
        <v>543663.50120193616</v>
      </c>
      <c r="L26" s="132">
        <f t="shared" si="7"/>
        <v>0</v>
      </c>
      <c r="M26" s="133">
        <f t="shared" si="11"/>
        <v>543663.50120193616</v>
      </c>
      <c r="N26" s="69">
        <f t="shared" si="8"/>
        <v>0</v>
      </c>
      <c r="O26" s="69">
        <f t="shared" si="9"/>
        <v>0</v>
      </c>
      <c r="P26" s="4"/>
    </row>
    <row r="27" spans="2:16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546537.67971827346</v>
      </c>
      <c r="H27" s="172">
        <v>546537.67971827346</v>
      </c>
      <c r="I27" s="67">
        <f t="shared" si="0"/>
        <v>0</v>
      </c>
      <c r="J27" s="67"/>
      <c r="K27" s="133">
        <f t="shared" si="10"/>
        <v>546537.67971827346</v>
      </c>
      <c r="L27" s="132">
        <f t="shared" si="7"/>
        <v>0</v>
      </c>
      <c r="M27" s="133">
        <f t="shared" si="11"/>
        <v>546537.67971827346</v>
      </c>
      <c r="N27" s="69">
        <f t="shared" si="8"/>
        <v>0</v>
      </c>
      <c r="O27" s="69">
        <f t="shared" si="9"/>
        <v>0</v>
      </c>
      <c r="P27" s="4"/>
    </row>
    <row r="28" spans="2:16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109272.38097560976</v>
      </c>
      <c r="F28" s="173">
        <v>3276576.0964320339</v>
      </c>
      <c r="G28" s="174">
        <v>532649.80492043286</v>
      </c>
      <c r="H28" s="172">
        <v>532649.80492043286</v>
      </c>
      <c r="I28" s="67">
        <f t="shared" si="0"/>
        <v>0</v>
      </c>
      <c r="J28" s="67"/>
      <c r="K28" s="133">
        <f t="shared" si="10"/>
        <v>532649.80492043286</v>
      </c>
      <c r="L28" s="132">
        <f t="shared" ref="L28" si="12">IF(K28&lt;&gt;0,+G28-K28,0)</f>
        <v>0</v>
      </c>
      <c r="M28" s="133">
        <f t="shared" si="11"/>
        <v>532649.80492043286</v>
      </c>
      <c r="N28" s="69">
        <f t="shared" si="2"/>
        <v>0</v>
      </c>
      <c r="O28" s="69">
        <f t="shared" si="3"/>
        <v>0</v>
      </c>
      <c r="P28" s="4"/>
    </row>
    <row r="29" spans="2:16">
      <c r="B29" s="9" t="str">
        <f t="shared" si="6"/>
        <v/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438991.06815712724</v>
      </c>
      <c r="H29" s="172">
        <v>438991.06815712724</v>
      </c>
      <c r="I29" s="67">
        <f t="shared" si="0"/>
        <v>0</v>
      </c>
      <c r="J29" s="67"/>
      <c r="K29" s="133">
        <f t="shared" si="10"/>
        <v>438991.06815712724</v>
      </c>
      <c r="L29" s="132">
        <f t="shared" ref="L29" si="13">IF(K29&lt;&gt;0,+G29-K29,0)</f>
        <v>0</v>
      </c>
      <c r="M29" s="133">
        <f t="shared" si="11"/>
        <v>438991.06815712724</v>
      </c>
      <c r="N29" s="69">
        <f t="shared" si="2"/>
        <v>0</v>
      </c>
      <c r="O29" s="69">
        <f t="shared" si="3"/>
        <v>0</v>
      </c>
      <c r="P29" s="4"/>
    </row>
    <row r="30" spans="2:16">
      <c r="B30" s="9" t="str">
        <f t="shared" si="6"/>
        <v>IU</v>
      </c>
      <c r="C30" s="64">
        <f>IF(D11="","-",+C29+1)</f>
        <v>2021</v>
      </c>
      <c r="D30" s="173">
        <v>3172386.1517808703</v>
      </c>
      <c r="E30" s="174">
        <v>106670.65761904762</v>
      </c>
      <c r="F30" s="173">
        <v>3065715.4941618228</v>
      </c>
      <c r="G30" s="174">
        <v>437304.22107294126</v>
      </c>
      <c r="H30" s="172">
        <v>437304.22107294126</v>
      </c>
      <c r="I30" s="67">
        <f t="shared" si="0"/>
        <v>0</v>
      </c>
      <c r="J30" s="67"/>
      <c r="K30" s="133">
        <f t="shared" si="10"/>
        <v>437304.22107294126</v>
      </c>
      <c r="L30" s="132">
        <f t="shared" ref="L30" si="14">IF(K30&lt;&gt;0,+G30-K30,0)</f>
        <v>0</v>
      </c>
      <c r="M30" s="133">
        <f t="shared" si="11"/>
        <v>437304.22107294126</v>
      </c>
      <c r="N30" s="69">
        <f t="shared" si="2"/>
        <v>0</v>
      </c>
      <c r="O30" s="69">
        <f t="shared" si="3"/>
        <v>0</v>
      </c>
      <c r="P30" s="4"/>
    </row>
    <row r="31" spans="2:16">
      <c r="B31" s="9" t="str">
        <f t="shared" si="6"/>
        <v>IU</v>
      </c>
      <c r="C31" s="64">
        <f>IF(D11="","-",+C30+1)</f>
        <v>2022</v>
      </c>
      <c r="D31" s="70">
        <f>IF(F30+SUM(E$17:E30)=D$10,F30,D$10-SUM(E$17:E30))</f>
        <v>3060633.0578373754</v>
      </c>
      <c r="E31" s="71">
        <f>IF(+I14&lt;F30,I14,D31)</f>
        <v>106670.65761904762</v>
      </c>
      <c r="F31" s="70">
        <f t="shared" ref="F31:F48" si="15">+D31-E31</f>
        <v>2953962.400218328</v>
      </c>
      <c r="G31" s="72">
        <f t="shared" ref="G31:G72" si="16">+I$12*((D31+F31)/2)+E31</f>
        <v>444823.534818093</v>
      </c>
      <c r="H31" s="53">
        <f t="shared" ref="H31:H72" si="17">+I$13*((D31+F31)/2)+E31</f>
        <v>444823.534818093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>
      <c r="B32" s="9" t="str">
        <f t="shared" si="6"/>
        <v/>
      </c>
      <c r="C32" s="64">
        <f>IF(D11="","-",+C31+1)</f>
        <v>2023</v>
      </c>
      <c r="D32" s="70">
        <f>IF(F31+SUM(E$17:E31)=D$10,F31,D$10-SUM(E$17:E31))</f>
        <v>2953962.400218328</v>
      </c>
      <c r="E32" s="71">
        <f>IF(+I14&lt;F31,I14,D32)</f>
        <v>106670.65761904762</v>
      </c>
      <c r="F32" s="70">
        <f t="shared" si="15"/>
        <v>2847291.7425992806</v>
      </c>
      <c r="G32" s="72">
        <f t="shared" si="16"/>
        <v>432829.04905819602</v>
      </c>
      <c r="H32" s="53">
        <f t="shared" si="17"/>
        <v>432829.04905819602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>
      <c r="B33" s="9" t="str">
        <f t="shared" si="6"/>
        <v/>
      </c>
      <c r="C33" s="64">
        <f>IF(D11="","-",+C32+1)</f>
        <v>2024</v>
      </c>
      <c r="D33" s="70">
        <f>IF(F32+SUM(E$17:E32)=D$10,F32,D$10-SUM(E$17:E32))</f>
        <v>2847291.7425992806</v>
      </c>
      <c r="E33" s="71">
        <f>IF(+I14&lt;F32,I14,D33)</f>
        <v>106670.65761904762</v>
      </c>
      <c r="F33" s="70">
        <f t="shared" si="15"/>
        <v>2740621.0849802331</v>
      </c>
      <c r="G33" s="72">
        <f t="shared" si="16"/>
        <v>420834.56329829898</v>
      </c>
      <c r="H33" s="53">
        <f t="shared" si="17"/>
        <v>420834.56329829898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2740621.0849802331</v>
      </c>
      <c r="E34" s="71">
        <f>IF(+I14&lt;F33,I14,D34)</f>
        <v>106670.65761904762</v>
      </c>
      <c r="F34" s="70">
        <f t="shared" si="15"/>
        <v>2633950.4273611857</v>
      </c>
      <c r="G34" s="72">
        <f t="shared" si="16"/>
        <v>408840.07753840205</v>
      </c>
      <c r="H34" s="53">
        <f t="shared" si="17"/>
        <v>408840.07753840205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2633950.4273611857</v>
      </c>
      <c r="E35" s="71">
        <f>IF(+I14&lt;F34,I14,D35)</f>
        <v>106670.65761904762</v>
      </c>
      <c r="F35" s="70">
        <f t="shared" si="15"/>
        <v>2527279.7697421382</v>
      </c>
      <c r="G35" s="72">
        <f t="shared" si="16"/>
        <v>396845.59177850495</v>
      </c>
      <c r="H35" s="53">
        <f t="shared" si="17"/>
        <v>396845.59177850495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2527279.7697421382</v>
      </c>
      <c r="E36" s="71">
        <f>IF(+I14&lt;F35,I14,D36)</f>
        <v>106670.65761904762</v>
      </c>
      <c r="F36" s="70">
        <f t="shared" si="15"/>
        <v>2420609.1121230908</v>
      </c>
      <c r="G36" s="72">
        <f t="shared" si="16"/>
        <v>384851.10601860803</v>
      </c>
      <c r="H36" s="53">
        <f t="shared" si="17"/>
        <v>384851.10601860803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2420609.1121230908</v>
      </c>
      <c r="E37" s="71">
        <f>IF(+I14&lt;F36,I14,D37)</f>
        <v>106670.65761904762</v>
      </c>
      <c r="F37" s="70">
        <f t="shared" si="15"/>
        <v>2313938.4545040433</v>
      </c>
      <c r="G37" s="72">
        <f t="shared" si="16"/>
        <v>372856.62025871099</v>
      </c>
      <c r="H37" s="53">
        <f t="shared" si="17"/>
        <v>372856.62025871099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2313938.4545040433</v>
      </c>
      <c r="E38" s="71">
        <f>IF(+I14&lt;F37,I14,D38)</f>
        <v>106670.65761904762</v>
      </c>
      <c r="F38" s="70">
        <f t="shared" si="15"/>
        <v>2207267.7968849959</v>
      </c>
      <c r="G38" s="72">
        <f t="shared" si="16"/>
        <v>360862.134498814</v>
      </c>
      <c r="H38" s="53">
        <f t="shared" si="17"/>
        <v>360862.134498814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2207267.7968849959</v>
      </c>
      <c r="E39" s="71">
        <f>IF(+I14&lt;F38,I14,D39)</f>
        <v>106670.65761904762</v>
      </c>
      <c r="F39" s="70">
        <f t="shared" si="15"/>
        <v>2100597.1392659484</v>
      </c>
      <c r="G39" s="72">
        <f t="shared" si="16"/>
        <v>348867.64873891696</v>
      </c>
      <c r="H39" s="53">
        <f t="shared" si="17"/>
        <v>348867.64873891696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2100597.1392659484</v>
      </c>
      <c r="E40" s="71">
        <f>IF(+I14&lt;F39,I14,D40)</f>
        <v>106670.65761904762</v>
      </c>
      <c r="F40" s="70">
        <f t="shared" si="15"/>
        <v>1993926.4816469008</v>
      </c>
      <c r="G40" s="72">
        <f t="shared" si="16"/>
        <v>336873.16297901992</v>
      </c>
      <c r="H40" s="53">
        <f t="shared" si="17"/>
        <v>336873.16297901992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1993926.4816469008</v>
      </c>
      <c r="E41" s="71">
        <f>IF(+I14&lt;F40,I14,D41)</f>
        <v>106670.65761904762</v>
      </c>
      <c r="F41" s="70">
        <f t="shared" si="15"/>
        <v>1887255.8240278531</v>
      </c>
      <c r="G41" s="72">
        <f t="shared" si="16"/>
        <v>324878.67721912294</v>
      </c>
      <c r="H41" s="53">
        <f t="shared" si="17"/>
        <v>324878.67721912294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1887255.8240278531</v>
      </c>
      <c r="E42" s="71">
        <f>IF(+I14&lt;F41,I14,D42)</f>
        <v>106670.65761904762</v>
      </c>
      <c r="F42" s="70">
        <f t="shared" si="15"/>
        <v>1780585.1664088054</v>
      </c>
      <c r="G42" s="72">
        <f t="shared" si="16"/>
        <v>312884.1914592259</v>
      </c>
      <c r="H42" s="53">
        <f t="shared" si="17"/>
        <v>312884.1914592259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1780585.1664088054</v>
      </c>
      <c r="E43" s="71">
        <f>IF(+I14&lt;F42,I14,D43)</f>
        <v>106670.65761904762</v>
      </c>
      <c r="F43" s="70">
        <f t="shared" si="15"/>
        <v>1673914.5087897577</v>
      </c>
      <c r="G43" s="72">
        <f t="shared" si="16"/>
        <v>300889.70569932892</v>
      </c>
      <c r="H43" s="53">
        <f t="shared" si="17"/>
        <v>300889.70569932892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1673914.5087897577</v>
      </c>
      <c r="E44" s="71">
        <f>IF(+I14&lt;F43,I14,D44)</f>
        <v>106670.65761904762</v>
      </c>
      <c r="F44" s="70">
        <f t="shared" si="15"/>
        <v>1567243.8511707101</v>
      </c>
      <c r="G44" s="72">
        <f t="shared" si="16"/>
        <v>288895.21993943187</v>
      </c>
      <c r="H44" s="53">
        <f t="shared" si="17"/>
        <v>288895.21993943187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1567243.8511707101</v>
      </c>
      <c r="E45" s="71">
        <f>IF(+I14&lt;F44,I14,D45)</f>
        <v>106670.65761904762</v>
      </c>
      <c r="F45" s="70">
        <f t="shared" si="15"/>
        <v>1460573.1935516624</v>
      </c>
      <c r="G45" s="72">
        <f t="shared" si="16"/>
        <v>276900.73417953483</v>
      </c>
      <c r="H45" s="53">
        <f t="shared" si="17"/>
        <v>276900.73417953483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1460573.1935516624</v>
      </c>
      <c r="E46" s="71">
        <f>IF(+I14&lt;F45,I14,D46)</f>
        <v>106670.65761904762</v>
      </c>
      <c r="F46" s="70">
        <f t="shared" si="15"/>
        <v>1353902.5359326147</v>
      </c>
      <c r="G46" s="72">
        <f t="shared" si="16"/>
        <v>264906.24841963779</v>
      </c>
      <c r="H46" s="53">
        <f t="shared" si="17"/>
        <v>264906.24841963779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1353902.5359326147</v>
      </c>
      <c r="E47" s="71">
        <f>IF(+I14&lt;F46,I14,D47)</f>
        <v>106670.65761904762</v>
      </c>
      <c r="F47" s="70">
        <f t="shared" si="15"/>
        <v>1247231.878313567</v>
      </c>
      <c r="G47" s="72">
        <f t="shared" si="16"/>
        <v>252911.76265974078</v>
      </c>
      <c r="H47" s="53">
        <f t="shared" si="17"/>
        <v>252911.76265974078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1247231.878313567</v>
      </c>
      <c r="E48" s="71">
        <f>IF(+I14&lt;F47,I14,D48)</f>
        <v>106670.65761904762</v>
      </c>
      <c r="F48" s="70">
        <f t="shared" si="15"/>
        <v>1140561.2206945193</v>
      </c>
      <c r="G48" s="72">
        <f t="shared" si="16"/>
        <v>240917.27689984371</v>
      </c>
      <c r="H48" s="53">
        <f t="shared" si="17"/>
        <v>240917.27689984371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1140561.2206945193</v>
      </c>
      <c r="E49" s="71">
        <f>IF(+I14&lt;F48,I14,D49)</f>
        <v>106670.65761904762</v>
      </c>
      <c r="F49" s="70">
        <f t="shared" ref="F49:F72" si="18">+D49-E49</f>
        <v>1033890.5630754717</v>
      </c>
      <c r="G49" s="72">
        <f t="shared" si="16"/>
        <v>228922.79113994673</v>
      </c>
      <c r="H49" s="53">
        <f t="shared" si="17"/>
        <v>228922.79113994673</v>
      </c>
      <c r="I49" s="67">
        <f t="shared" ref="I49:I72" si="19">H49-G49</f>
        <v>0</v>
      </c>
      <c r="J49" s="67"/>
      <c r="K49" s="150"/>
      <c r="L49" s="69">
        <f t="shared" ref="L49:L72" si="20">IF(K49&lt;&gt;0,+G49-K49,0)</f>
        <v>0</v>
      </c>
      <c r="M49" s="150"/>
      <c r="N49" s="69">
        <f t="shared" ref="N49:N72" si="21">IF(M49&lt;&gt;0,+H49-M49,0)</f>
        <v>0</v>
      </c>
      <c r="O49" s="69">
        <f t="shared" ref="O49:O72" si="22">+N49-L49</f>
        <v>0</v>
      </c>
      <c r="P49" s="4"/>
    </row>
    <row r="50" spans="2:17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1033890.5630754717</v>
      </c>
      <c r="E50" s="71">
        <f>IF(+I14&lt;F49,I14,D50)</f>
        <v>106670.65761904762</v>
      </c>
      <c r="F50" s="70">
        <f t="shared" si="18"/>
        <v>927219.90545642399</v>
      </c>
      <c r="G50" s="72">
        <f t="shared" si="16"/>
        <v>216928.30538004969</v>
      </c>
      <c r="H50" s="53">
        <f t="shared" si="17"/>
        <v>216928.30538004969</v>
      </c>
      <c r="I50" s="67">
        <f t="shared" si="19"/>
        <v>0</v>
      </c>
      <c r="J50" s="67"/>
      <c r="K50" s="150"/>
      <c r="L50" s="69">
        <f t="shared" si="20"/>
        <v>0</v>
      </c>
      <c r="M50" s="150"/>
      <c r="N50" s="69">
        <f t="shared" si="21"/>
        <v>0</v>
      </c>
      <c r="O50" s="69">
        <f t="shared" si="22"/>
        <v>0</v>
      </c>
      <c r="P50" s="4"/>
    </row>
    <row r="51" spans="2:17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927219.90545642399</v>
      </c>
      <c r="E51" s="71">
        <f>IF(+I14&lt;F50,I14,D51)</f>
        <v>106670.65761904762</v>
      </c>
      <c r="F51" s="70">
        <f t="shared" si="18"/>
        <v>820549.24783737632</v>
      </c>
      <c r="G51" s="72">
        <f t="shared" si="16"/>
        <v>204933.81962015264</v>
      </c>
      <c r="H51" s="53">
        <f t="shared" si="17"/>
        <v>204933.81962015264</v>
      </c>
      <c r="I51" s="67">
        <f t="shared" si="19"/>
        <v>0</v>
      </c>
      <c r="J51" s="67"/>
      <c r="K51" s="150"/>
      <c r="L51" s="69">
        <f t="shared" si="20"/>
        <v>0</v>
      </c>
      <c r="M51" s="150"/>
      <c r="N51" s="69">
        <f t="shared" si="21"/>
        <v>0</v>
      </c>
      <c r="O51" s="69">
        <f t="shared" si="22"/>
        <v>0</v>
      </c>
      <c r="P51" s="4"/>
    </row>
    <row r="52" spans="2:17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820549.24783737632</v>
      </c>
      <c r="E52" s="71">
        <f>IF(+I14&lt;F51,I14,D52)</f>
        <v>106670.65761904762</v>
      </c>
      <c r="F52" s="70">
        <f t="shared" si="18"/>
        <v>713878.59021832864</v>
      </c>
      <c r="G52" s="72">
        <f t="shared" si="16"/>
        <v>192939.3338602556</v>
      </c>
      <c r="H52" s="53">
        <f t="shared" si="17"/>
        <v>192939.3338602556</v>
      </c>
      <c r="I52" s="67">
        <f t="shared" si="19"/>
        <v>0</v>
      </c>
      <c r="J52" s="67"/>
      <c r="K52" s="150"/>
      <c r="L52" s="69">
        <f t="shared" si="20"/>
        <v>0</v>
      </c>
      <c r="M52" s="150"/>
      <c r="N52" s="69">
        <f t="shared" si="21"/>
        <v>0</v>
      </c>
      <c r="O52" s="69">
        <f t="shared" si="22"/>
        <v>0</v>
      </c>
      <c r="P52" s="4"/>
    </row>
    <row r="53" spans="2:17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713878.59021832864</v>
      </c>
      <c r="E53" s="71">
        <f>IF(+I14&lt;F52,I14,D53)</f>
        <v>106670.65761904762</v>
      </c>
      <c r="F53" s="70">
        <f t="shared" si="18"/>
        <v>607207.93259928096</v>
      </c>
      <c r="G53" s="72">
        <f t="shared" si="16"/>
        <v>180944.84810035856</v>
      </c>
      <c r="H53" s="53">
        <f t="shared" si="17"/>
        <v>180944.84810035856</v>
      </c>
      <c r="I53" s="67">
        <f t="shared" si="19"/>
        <v>0</v>
      </c>
      <c r="J53" s="67"/>
      <c r="K53" s="150"/>
      <c r="L53" s="69">
        <f t="shared" si="20"/>
        <v>0</v>
      </c>
      <c r="M53" s="150"/>
      <c r="N53" s="69">
        <f t="shared" si="21"/>
        <v>0</v>
      </c>
      <c r="O53" s="69">
        <f t="shared" si="22"/>
        <v>0</v>
      </c>
      <c r="P53" s="4"/>
    </row>
    <row r="54" spans="2:17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607207.93259928096</v>
      </c>
      <c r="E54" s="71">
        <f>IF(+I14&lt;F53,I14,D54)</f>
        <v>106670.65761904762</v>
      </c>
      <c r="F54" s="70">
        <f t="shared" si="18"/>
        <v>500537.27498023334</v>
      </c>
      <c r="G54" s="72">
        <f t="shared" si="16"/>
        <v>168950.36234046155</v>
      </c>
      <c r="H54" s="53">
        <f t="shared" si="17"/>
        <v>168950.36234046155</v>
      </c>
      <c r="I54" s="67">
        <f t="shared" si="19"/>
        <v>0</v>
      </c>
      <c r="J54" s="67"/>
      <c r="K54" s="150"/>
      <c r="L54" s="69">
        <f t="shared" si="20"/>
        <v>0</v>
      </c>
      <c r="M54" s="150"/>
      <c r="N54" s="69">
        <f t="shared" si="21"/>
        <v>0</v>
      </c>
      <c r="O54" s="69">
        <f t="shared" si="22"/>
        <v>0</v>
      </c>
      <c r="P54" s="4"/>
    </row>
    <row r="55" spans="2:17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500537.27498023334</v>
      </c>
      <c r="E55" s="71">
        <f>IF(+I14&lt;F54,I14,D55)</f>
        <v>106670.65761904762</v>
      </c>
      <c r="F55" s="70">
        <f t="shared" si="18"/>
        <v>393866.61736118572</v>
      </c>
      <c r="G55" s="72">
        <f t="shared" si="16"/>
        <v>156955.87658056454</v>
      </c>
      <c r="H55" s="53">
        <f t="shared" si="17"/>
        <v>156955.87658056454</v>
      </c>
      <c r="I55" s="67">
        <f t="shared" si="19"/>
        <v>0</v>
      </c>
      <c r="J55" s="67"/>
      <c r="K55" s="150"/>
      <c r="L55" s="69">
        <f t="shared" si="20"/>
        <v>0</v>
      </c>
      <c r="M55" s="150"/>
      <c r="N55" s="69">
        <f t="shared" si="21"/>
        <v>0</v>
      </c>
      <c r="O55" s="69">
        <f t="shared" si="22"/>
        <v>0</v>
      </c>
      <c r="P55" s="4"/>
    </row>
    <row r="56" spans="2:17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393866.61736118572</v>
      </c>
      <c r="E56" s="71">
        <f>IF(+I14&lt;F55,I14,D56)</f>
        <v>106670.65761904762</v>
      </c>
      <c r="F56" s="70">
        <f t="shared" si="18"/>
        <v>287195.9597421381</v>
      </c>
      <c r="G56" s="72">
        <f t="shared" si="16"/>
        <v>144961.3908206675</v>
      </c>
      <c r="H56" s="53">
        <f t="shared" si="17"/>
        <v>144961.3908206675</v>
      </c>
      <c r="I56" s="67">
        <f t="shared" si="19"/>
        <v>0</v>
      </c>
      <c r="J56" s="67"/>
      <c r="K56" s="150"/>
      <c r="L56" s="69">
        <f t="shared" si="20"/>
        <v>0</v>
      </c>
      <c r="M56" s="150"/>
      <c r="N56" s="69">
        <f t="shared" si="21"/>
        <v>0</v>
      </c>
      <c r="O56" s="69">
        <f t="shared" si="22"/>
        <v>0</v>
      </c>
      <c r="P56" s="4"/>
    </row>
    <row r="57" spans="2:17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287195.9597421381</v>
      </c>
      <c r="E57" s="71">
        <f>IF(+I14&lt;F56,I14,D57)</f>
        <v>106670.65761904762</v>
      </c>
      <c r="F57" s="70">
        <f t="shared" si="18"/>
        <v>180525.30212309049</v>
      </c>
      <c r="G57" s="72">
        <f t="shared" si="16"/>
        <v>132966.90506077048</v>
      </c>
      <c r="H57" s="53">
        <f t="shared" si="17"/>
        <v>132966.90506077048</v>
      </c>
      <c r="I57" s="67">
        <f t="shared" si="19"/>
        <v>0</v>
      </c>
      <c r="J57" s="67"/>
      <c r="K57" s="150"/>
      <c r="L57" s="69">
        <f t="shared" si="20"/>
        <v>0</v>
      </c>
      <c r="M57" s="150"/>
      <c r="N57" s="69">
        <f t="shared" si="21"/>
        <v>0</v>
      </c>
      <c r="O57" s="69">
        <f t="shared" si="22"/>
        <v>0</v>
      </c>
      <c r="P57" s="4"/>
    </row>
    <row r="58" spans="2:17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180525.30212309049</v>
      </c>
      <c r="E58" s="71">
        <f>IF(+I14&lt;F57,I14,D58)</f>
        <v>106670.65761904762</v>
      </c>
      <c r="F58" s="70">
        <f t="shared" si="18"/>
        <v>73854.644504042866</v>
      </c>
      <c r="G58" s="72">
        <f t="shared" si="16"/>
        <v>120972.41930087344</v>
      </c>
      <c r="H58" s="53">
        <f t="shared" si="17"/>
        <v>120972.41930087344</v>
      </c>
      <c r="I58" s="67">
        <f t="shared" si="19"/>
        <v>0</v>
      </c>
      <c r="J58" s="67"/>
      <c r="K58" s="150"/>
      <c r="L58" s="69">
        <f t="shared" si="20"/>
        <v>0</v>
      </c>
      <c r="M58" s="150"/>
      <c r="N58" s="69">
        <f t="shared" si="21"/>
        <v>0</v>
      </c>
      <c r="O58" s="69">
        <f t="shared" si="2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73854.644504042866</v>
      </c>
      <c r="E59" s="71">
        <f>IF(+I14&lt;F58,I14,D59)</f>
        <v>73854.644504042866</v>
      </c>
      <c r="F59" s="70">
        <f t="shared" si="18"/>
        <v>0</v>
      </c>
      <c r="G59" s="72">
        <f t="shared" si="16"/>
        <v>78006.903904981533</v>
      </c>
      <c r="H59" s="53">
        <f t="shared" si="17"/>
        <v>78006.903904981533</v>
      </c>
      <c r="I59" s="67">
        <f t="shared" si="19"/>
        <v>0</v>
      </c>
      <c r="J59" s="67"/>
      <c r="K59" s="150"/>
      <c r="L59" s="69">
        <f t="shared" si="20"/>
        <v>0</v>
      </c>
      <c r="M59" s="150"/>
      <c r="N59" s="69">
        <f t="shared" si="21"/>
        <v>0</v>
      </c>
      <c r="O59" s="69">
        <f t="shared" si="22"/>
        <v>0</v>
      </c>
      <c r="P59" s="4"/>
    </row>
    <row r="60" spans="2:17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0</v>
      </c>
      <c r="E60" s="71">
        <f>IF(+I14&lt;F59,I14,D60)</f>
        <v>0</v>
      </c>
      <c r="F60" s="70">
        <f t="shared" si="18"/>
        <v>0</v>
      </c>
      <c r="G60" s="72">
        <f t="shared" si="16"/>
        <v>0</v>
      </c>
      <c r="H60" s="53">
        <f t="shared" si="17"/>
        <v>0</v>
      </c>
      <c r="I60" s="67">
        <f t="shared" si="19"/>
        <v>0</v>
      </c>
      <c r="J60" s="67"/>
      <c r="K60" s="150"/>
      <c r="L60" s="69">
        <f t="shared" si="20"/>
        <v>0</v>
      </c>
      <c r="M60" s="150"/>
      <c r="N60" s="69">
        <f t="shared" si="21"/>
        <v>0</v>
      </c>
      <c r="O60" s="69">
        <f t="shared" si="22"/>
        <v>0</v>
      </c>
      <c r="P60" s="4"/>
    </row>
    <row r="61" spans="2:17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18"/>
        <v>0</v>
      </c>
      <c r="G61" s="73">
        <f t="shared" si="16"/>
        <v>0</v>
      </c>
      <c r="H61" s="53">
        <f t="shared" si="17"/>
        <v>0</v>
      </c>
      <c r="I61" s="67">
        <f t="shared" si="19"/>
        <v>0</v>
      </c>
      <c r="J61" s="67"/>
      <c r="K61" s="150"/>
      <c r="L61" s="69">
        <f t="shared" si="20"/>
        <v>0</v>
      </c>
      <c r="M61" s="150"/>
      <c r="N61" s="69">
        <f t="shared" si="21"/>
        <v>0</v>
      </c>
      <c r="O61" s="69">
        <f t="shared" si="22"/>
        <v>0</v>
      </c>
      <c r="P61" s="4"/>
    </row>
    <row r="62" spans="2:17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18"/>
        <v>0</v>
      </c>
      <c r="G62" s="73">
        <f t="shared" si="16"/>
        <v>0</v>
      </c>
      <c r="H62" s="53">
        <f t="shared" si="17"/>
        <v>0</v>
      </c>
      <c r="I62" s="67">
        <f t="shared" si="19"/>
        <v>0</v>
      </c>
      <c r="J62" s="67"/>
      <c r="K62" s="150"/>
      <c r="L62" s="69">
        <f t="shared" si="20"/>
        <v>0</v>
      </c>
      <c r="M62" s="150"/>
      <c r="N62" s="69">
        <f t="shared" si="21"/>
        <v>0</v>
      </c>
      <c r="O62" s="69">
        <f t="shared" si="22"/>
        <v>0</v>
      </c>
      <c r="P62" s="4"/>
    </row>
    <row r="63" spans="2:17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18"/>
        <v>0</v>
      </c>
      <c r="G63" s="73">
        <f t="shared" si="16"/>
        <v>0</v>
      </c>
      <c r="H63" s="53">
        <f t="shared" si="17"/>
        <v>0</v>
      </c>
      <c r="I63" s="67">
        <f t="shared" si="19"/>
        <v>0</v>
      </c>
      <c r="J63" s="67"/>
      <c r="K63" s="150"/>
      <c r="L63" s="69">
        <f t="shared" si="20"/>
        <v>0</v>
      </c>
      <c r="M63" s="150"/>
      <c r="N63" s="69">
        <f t="shared" si="21"/>
        <v>0</v>
      </c>
      <c r="O63" s="69">
        <f t="shared" si="22"/>
        <v>0</v>
      </c>
      <c r="P63" s="4"/>
    </row>
    <row r="64" spans="2:17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18"/>
        <v>0</v>
      </c>
      <c r="G64" s="73">
        <f t="shared" si="16"/>
        <v>0</v>
      </c>
      <c r="H64" s="53">
        <f t="shared" si="17"/>
        <v>0</v>
      </c>
      <c r="I64" s="67">
        <f t="shared" si="19"/>
        <v>0</v>
      </c>
      <c r="J64" s="67"/>
      <c r="K64" s="150"/>
      <c r="L64" s="69">
        <f t="shared" si="20"/>
        <v>0</v>
      </c>
      <c r="M64" s="150"/>
      <c r="N64" s="69">
        <f t="shared" si="21"/>
        <v>0</v>
      </c>
      <c r="O64" s="69">
        <f t="shared" si="22"/>
        <v>0</v>
      </c>
      <c r="P64" s="4"/>
    </row>
    <row r="65" spans="1:16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18"/>
        <v>0</v>
      </c>
      <c r="G65" s="73">
        <f t="shared" si="16"/>
        <v>0</v>
      </c>
      <c r="H65" s="53">
        <f t="shared" si="17"/>
        <v>0</v>
      </c>
      <c r="I65" s="67">
        <f t="shared" si="19"/>
        <v>0</v>
      </c>
      <c r="J65" s="67"/>
      <c r="K65" s="150"/>
      <c r="L65" s="69">
        <f t="shared" si="20"/>
        <v>0</v>
      </c>
      <c r="M65" s="150"/>
      <c r="N65" s="69">
        <f t="shared" si="21"/>
        <v>0</v>
      </c>
      <c r="O65" s="69">
        <f t="shared" si="22"/>
        <v>0</v>
      </c>
      <c r="P65" s="4"/>
    </row>
    <row r="66" spans="1:16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18"/>
        <v>0</v>
      </c>
      <c r="G66" s="73">
        <f t="shared" si="16"/>
        <v>0</v>
      </c>
      <c r="H66" s="53">
        <f t="shared" si="17"/>
        <v>0</v>
      </c>
      <c r="I66" s="67">
        <f t="shared" si="19"/>
        <v>0</v>
      </c>
      <c r="J66" s="67"/>
      <c r="K66" s="150"/>
      <c r="L66" s="69">
        <f t="shared" si="20"/>
        <v>0</v>
      </c>
      <c r="M66" s="150"/>
      <c r="N66" s="69">
        <f t="shared" si="21"/>
        <v>0</v>
      </c>
      <c r="O66" s="69">
        <f t="shared" si="22"/>
        <v>0</v>
      </c>
      <c r="P66" s="4"/>
    </row>
    <row r="67" spans="1:16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18"/>
        <v>0</v>
      </c>
      <c r="G67" s="73">
        <f t="shared" si="16"/>
        <v>0</v>
      </c>
      <c r="H67" s="53">
        <f t="shared" si="17"/>
        <v>0</v>
      </c>
      <c r="I67" s="67">
        <f t="shared" si="19"/>
        <v>0</v>
      </c>
      <c r="J67" s="67"/>
      <c r="K67" s="150"/>
      <c r="L67" s="69">
        <f t="shared" si="20"/>
        <v>0</v>
      </c>
      <c r="M67" s="150"/>
      <c r="N67" s="69">
        <f t="shared" si="21"/>
        <v>0</v>
      </c>
      <c r="O67" s="69">
        <f t="shared" si="22"/>
        <v>0</v>
      </c>
      <c r="P67" s="4"/>
    </row>
    <row r="68" spans="1:16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18"/>
        <v>0</v>
      </c>
      <c r="G68" s="73">
        <f t="shared" si="16"/>
        <v>0</v>
      </c>
      <c r="H68" s="53">
        <f t="shared" si="17"/>
        <v>0</v>
      </c>
      <c r="I68" s="67">
        <f t="shared" si="19"/>
        <v>0</v>
      </c>
      <c r="J68" s="67"/>
      <c r="K68" s="150"/>
      <c r="L68" s="69">
        <f t="shared" si="20"/>
        <v>0</v>
      </c>
      <c r="M68" s="150"/>
      <c r="N68" s="69">
        <f t="shared" si="21"/>
        <v>0</v>
      </c>
      <c r="O68" s="69">
        <f t="shared" si="22"/>
        <v>0</v>
      </c>
      <c r="P68" s="4"/>
    </row>
    <row r="69" spans="1:16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18"/>
        <v>0</v>
      </c>
      <c r="G69" s="73">
        <f t="shared" si="16"/>
        <v>0</v>
      </c>
      <c r="H69" s="53">
        <f t="shared" si="17"/>
        <v>0</v>
      </c>
      <c r="I69" s="67">
        <f t="shared" si="19"/>
        <v>0</v>
      </c>
      <c r="J69" s="67"/>
      <c r="K69" s="150"/>
      <c r="L69" s="69">
        <f t="shared" si="20"/>
        <v>0</v>
      </c>
      <c r="M69" s="150"/>
      <c r="N69" s="69">
        <f t="shared" si="21"/>
        <v>0</v>
      </c>
      <c r="O69" s="69">
        <f t="shared" si="22"/>
        <v>0</v>
      </c>
      <c r="P69" s="4"/>
    </row>
    <row r="70" spans="1:16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18"/>
        <v>0</v>
      </c>
      <c r="G70" s="73">
        <f t="shared" si="16"/>
        <v>0</v>
      </c>
      <c r="H70" s="53">
        <f t="shared" si="17"/>
        <v>0</v>
      </c>
      <c r="I70" s="67">
        <f t="shared" si="19"/>
        <v>0</v>
      </c>
      <c r="J70" s="67"/>
      <c r="K70" s="150"/>
      <c r="L70" s="69">
        <f t="shared" si="20"/>
        <v>0</v>
      </c>
      <c r="M70" s="150"/>
      <c r="N70" s="69">
        <f t="shared" si="21"/>
        <v>0</v>
      </c>
      <c r="O70" s="69">
        <f t="shared" si="22"/>
        <v>0</v>
      </c>
      <c r="P70" s="4"/>
    </row>
    <row r="71" spans="1:16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18"/>
        <v>0</v>
      </c>
      <c r="G71" s="73">
        <f t="shared" si="16"/>
        <v>0</v>
      </c>
      <c r="H71" s="53">
        <f t="shared" si="17"/>
        <v>0</v>
      </c>
      <c r="I71" s="67">
        <f t="shared" si="19"/>
        <v>0</v>
      </c>
      <c r="J71" s="67"/>
      <c r="K71" s="150"/>
      <c r="L71" s="69">
        <f t="shared" si="20"/>
        <v>0</v>
      </c>
      <c r="M71" s="150"/>
      <c r="N71" s="69">
        <f t="shared" si="21"/>
        <v>0</v>
      </c>
      <c r="O71" s="69">
        <f t="shared" si="22"/>
        <v>0</v>
      </c>
      <c r="P71" s="4"/>
    </row>
    <row r="72" spans="1:16" ht="13.5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18"/>
        <v>0</v>
      </c>
      <c r="G72" s="77">
        <f t="shared" si="16"/>
        <v>0</v>
      </c>
      <c r="H72" s="35">
        <f t="shared" si="17"/>
        <v>0</v>
      </c>
      <c r="I72" s="78">
        <f t="shared" si="19"/>
        <v>0</v>
      </c>
      <c r="J72" s="67"/>
      <c r="K72" s="151"/>
      <c r="L72" s="79">
        <f t="shared" si="20"/>
        <v>0</v>
      </c>
      <c r="M72" s="151"/>
      <c r="N72" s="79">
        <f t="shared" si="21"/>
        <v>0</v>
      </c>
      <c r="O72" s="79">
        <f t="shared" si="22"/>
        <v>0</v>
      </c>
      <c r="P72" s="4"/>
    </row>
    <row r="73" spans="1:16">
      <c r="C73" s="65" t="s">
        <v>78</v>
      </c>
      <c r="D73" s="22"/>
      <c r="E73" s="22">
        <f>SUM(E17:E72)</f>
        <v>4480167.6199999982</v>
      </c>
      <c r="F73" s="22"/>
      <c r="G73" s="22">
        <f>SUM(G17:G72)</f>
        <v>15947855.690551501</v>
      </c>
      <c r="H73" s="22">
        <f>SUM(H17:H72)</f>
        <v>15947855.690551501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8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2020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438991.06815712724</v>
      </c>
      <c r="N87" s="85">
        <f>IF(J92&lt;D11,0,VLOOKUP(J92,C17:O72,11))</f>
        <v>438991.06815712724</v>
      </c>
      <c r="O87" s="86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450934.16681202245</v>
      </c>
      <c r="N88" s="87">
        <f>IF(J92&lt;D11,0,VLOOKUP(J92,C99:P154,7))</f>
        <v>450934.16681202245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11943.098654895206</v>
      </c>
      <c r="N89" s="90">
        <f>+N88-N87</f>
        <v>11943.098654895206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>
      <c r="C92" s="47" t="s">
        <v>51</v>
      </c>
      <c r="D92" s="44">
        <v>4480167.62</v>
      </c>
      <c r="E92" s="10" t="s">
        <v>86</v>
      </c>
      <c r="H92" s="45"/>
      <c r="I92" s="45"/>
      <c r="J92" s="46">
        <f>+'SWE.WS.G.BPU.ATRR.True-up'!M16</f>
        <v>2020</v>
      </c>
      <c r="K92" s="41"/>
      <c r="L92" s="22" t="s">
        <v>87</v>
      </c>
      <c r="P92" s="4"/>
      <c r="Q92" s="1"/>
    </row>
    <row r="93" spans="1:17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0.11244409688307042</v>
      </c>
      <c r="K94" s="52"/>
      <c r="L94" t="s">
        <v>88</v>
      </c>
      <c r="P94" s="4"/>
      <c r="Q94" s="1"/>
    </row>
    <row r="95" spans="1:17">
      <c r="C95" s="47" t="s">
        <v>59</v>
      </c>
      <c r="D95" s="49">
        <f>'SWE.WS.G.BPU.ATRR.True-up'!F$93</f>
        <v>42</v>
      </c>
      <c r="E95" s="47" t="s">
        <v>60</v>
      </c>
      <c r="F95" s="45"/>
      <c r="G95" s="45"/>
      <c r="J95" s="51">
        <f>IF(H87="",J94,'SWE.WS.G.BPU.ATRR.True-up'!$F$80)</f>
        <v>0.11244409688307042</v>
      </c>
      <c r="K95" s="11"/>
      <c r="L95" s="22" t="s">
        <v>61</v>
      </c>
      <c r="M95" s="11"/>
      <c r="N95" s="11"/>
      <c r="O95" s="11"/>
      <c r="P95" s="4"/>
      <c r="Q95" s="1"/>
    </row>
    <row r="96" spans="1:17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106670.65761904762</v>
      </c>
      <c r="K96" s="22"/>
      <c r="L96" s="22"/>
      <c r="M96" s="22"/>
      <c r="N96" s="22"/>
      <c r="O96" s="22"/>
      <c r="P96" s="4"/>
      <c r="Q96" s="1"/>
    </row>
    <row r="97" spans="1:17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23">+I99-H99</f>
        <v>0</v>
      </c>
      <c r="K99" s="69"/>
      <c r="L99" s="131">
        <v>264915</v>
      </c>
      <c r="M99" s="68">
        <f t="shared" ref="M99:M130" si="24">IF(L99&lt;&gt;0,+H99-L99,0)</f>
        <v>0</v>
      </c>
      <c r="N99" s="131">
        <v>264915</v>
      </c>
      <c r="O99" s="68">
        <f t="shared" ref="O99:O130" si="25">IF(N99&lt;&gt;0,+I99-N99,0)</f>
        <v>0</v>
      </c>
      <c r="P99" s="68">
        <f t="shared" ref="P99:P130" si="26">+O99-M99</f>
        <v>0</v>
      </c>
      <c r="Q99" s="1"/>
    </row>
    <row r="100" spans="1:17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23"/>
        <v>0</v>
      </c>
      <c r="K100" s="69"/>
      <c r="L100" s="133">
        <f t="shared" ref="L100:L105" si="27">H100</f>
        <v>751399.2625697077</v>
      </c>
      <c r="M100" s="132">
        <f t="shared" si="24"/>
        <v>0</v>
      </c>
      <c r="N100" s="133">
        <f t="shared" ref="N100:N105" si="28">I100</f>
        <v>751399.2625697077</v>
      </c>
      <c r="O100" s="69">
        <f t="shared" si="25"/>
        <v>0</v>
      </c>
      <c r="P100" s="69">
        <f t="shared" si="26"/>
        <v>0</v>
      </c>
      <c r="Q100" s="1"/>
    </row>
    <row r="101" spans="1:17">
      <c r="B101" s="9" t="str">
        <f t="shared" ref="B101:B154" si="29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23"/>
        <v>0</v>
      </c>
      <c r="K101" s="69"/>
      <c r="L101" s="133">
        <f t="shared" si="27"/>
        <v>813083.75625157298</v>
      </c>
      <c r="M101" s="132">
        <f t="shared" si="24"/>
        <v>0</v>
      </c>
      <c r="N101" s="133">
        <f t="shared" si="28"/>
        <v>813083.75625157298</v>
      </c>
      <c r="O101" s="69">
        <f t="shared" si="25"/>
        <v>0</v>
      </c>
      <c r="P101" s="69">
        <f t="shared" si="26"/>
        <v>0</v>
      </c>
      <c r="Q101" s="1"/>
    </row>
    <row r="102" spans="1:17">
      <c r="B102" s="9" t="str">
        <f t="shared" si="29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23"/>
        <v>0</v>
      </c>
      <c r="K102" s="69"/>
      <c r="L102" s="133">
        <f t="shared" si="27"/>
        <v>731548.43625186454</v>
      </c>
      <c r="M102" s="132">
        <f t="shared" si="24"/>
        <v>0</v>
      </c>
      <c r="N102" s="133">
        <f t="shared" si="28"/>
        <v>731548.43625186454</v>
      </c>
      <c r="O102" s="69">
        <f t="shared" si="25"/>
        <v>0</v>
      </c>
      <c r="P102" s="69">
        <f t="shared" si="26"/>
        <v>0</v>
      </c>
      <c r="Q102" s="1"/>
    </row>
    <row r="103" spans="1:17">
      <c r="B103" s="9" t="str">
        <f t="shared" si="29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23"/>
        <v>0</v>
      </c>
      <c r="K103" s="69"/>
      <c r="L103" s="133">
        <f t="shared" si="27"/>
        <v>702446.4690702348</v>
      </c>
      <c r="M103" s="132">
        <f t="shared" si="24"/>
        <v>0</v>
      </c>
      <c r="N103" s="133">
        <f t="shared" si="28"/>
        <v>702446.4690702348</v>
      </c>
      <c r="O103" s="69">
        <f t="shared" si="25"/>
        <v>0</v>
      </c>
      <c r="P103" s="69">
        <f t="shared" si="26"/>
        <v>0</v>
      </c>
      <c r="Q103" s="1"/>
    </row>
    <row r="104" spans="1:17">
      <c r="B104" s="9" t="str">
        <f t="shared" si="29"/>
        <v/>
      </c>
      <c r="C104" s="64">
        <f>IF(D93="","-",+C103+1)</f>
        <v>2013</v>
      </c>
      <c r="D104" s="155">
        <f>IF(F103+SUM(E$99:E103)=D$92,F103,D$92-SUM(E$99:E103))</f>
        <v>3995321.7758915583</v>
      </c>
      <c r="E104" s="158">
        <f>IF(+J96&lt;F103,J96,D104)</f>
        <v>106670.65761904762</v>
      </c>
      <c r="F104" s="159">
        <f t="shared" ref="F104:F130" si="30">+D104-E104</f>
        <v>3888651.1182725108</v>
      </c>
      <c r="G104" s="159">
        <f t="shared" ref="G104:G130" si="31">+(F104+D104)/2</f>
        <v>3941986.4470820343</v>
      </c>
      <c r="H104" s="158">
        <f t="shared" ref="H104:H112" si="32">+J$94*G104+E104</f>
        <v>549923.76358649042</v>
      </c>
      <c r="I104" s="157">
        <f t="shared" ref="I104:I112" si="33">+J$95*G104+E104</f>
        <v>549923.76358649042</v>
      </c>
      <c r="J104" s="177">
        <f t="shared" si="23"/>
        <v>0</v>
      </c>
      <c r="K104" s="69"/>
      <c r="L104" s="133">
        <f t="shared" si="27"/>
        <v>549923.76358649042</v>
      </c>
      <c r="M104" s="132">
        <f t="shared" ref="M104:M109" si="34">IF(L104&lt;&gt;0,+H104-L104,0)</f>
        <v>0</v>
      </c>
      <c r="N104" s="133">
        <f t="shared" si="28"/>
        <v>549923.76358649042</v>
      </c>
      <c r="O104" s="69">
        <f t="shared" ref="O104:O109" si="35">IF(N104&lt;&gt;0,+I104-N104,0)</f>
        <v>0</v>
      </c>
      <c r="P104" s="69">
        <f t="shared" ref="P104:P109" si="36">+O104-M104</f>
        <v>0</v>
      </c>
      <c r="Q104" s="1"/>
    </row>
    <row r="105" spans="1:17">
      <c r="B105" s="9" t="str">
        <f t="shared" si="29"/>
        <v/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27"/>
        <v>627980.04901218251</v>
      </c>
      <c r="M105" s="132">
        <f t="shared" si="34"/>
        <v>0</v>
      </c>
      <c r="N105" s="133">
        <f t="shared" si="28"/>
        <v>627980.04901218251</v>
      </c>
      <c r="O105" s="69">
        <f t="shared" si="35"/>
        <v>0</v>
      </c>
      <c r="P105" s="69">
        <f t="shared" si="36"/>
        <v>0</v>
      </c>
      <c r="Q105" s="1"/>
    </row>
    <row r="106" spans="1:17">
      <c r="B106" s="9" t="str">
        <f t="shared" si="29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23"/>
        <v>0</v>
      </c>
      <c r="K106" s="69"/>
      <c r="L106" s="133">
        <f t="shared" ref="L106:L111" si="37">H106</f>
        <v>597990.04263617261</v>
      </c>
      <c r="M106" s="132">
        <f t="shared" si="34"/>
        <v>0</v>
      </c>
      <c r="N106" s="133">
        <f t="shared" ref="N106:N111" si="38">I106</f>
        <v>597990.04263617261</v>
      </c>
      <c r="O106" s="69">
        <f t="shared" si="35"/>
        <v>0</v>
      </c>
      <c r="P106" s="69">
        <f t="shared" si="36"/>
        <v>0</v>
      </c>
      <c r="Q106" s="1"/>
    </row>
    <row r="107" spans="1:17">
      <c r="B107" s="9" t="str">
        <f t="shared" si="29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23"/>
        <v>0</v>
      </c>
      <c r="K107" s="69"/>
      <c r="L107" s="133">
        <f t="shared" si="37"/>
        <v>564471.95145808836</v>
      </c>
      <c r="M107" s="132">
        <f t="shared" si="34"/>
        <v>0</v>
      </c>
      <c r="N107" s="133">
        <f t="shared" si="38"/>
        <v>564471.95145808836</v>
      </c>
      <c r="O107" s="69">
        <f t="shared" si="35"/>
        <v>0</v>
      </c>
      <c r="P107" s="69">
        <f t="shared" si="36"/>
        <v>0</v>
      </c>
      <c r="Q107" s="1"/>
    </row>
    <row r="108" spans="1:17">
      <c r="B108" s="9" t="str">
        <f t="shared" si="29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23"/>
        <v>0</v>
      </c>
      <c r="K108" s="69"/>
      <c r="L108" s="133">
        <f t="shared" si="37"/>
        <v>533981.0722445295</v>
      </c>
      <c r="M108" s="132">
        <f t="shared" si="34"/>
        <v>0</v>
      </c>
      <c r="N108" s="133">
        <f t="shared" si="38"/>
        <v>533981.0722445295</v>
      </c>
      <c r="O108" s="69">
        <f t="shared" si="35"/>
        <v>0</v>
      </c>
      <c r="P108" s="69">
        <f t="shared" si="36"/>
        <v>0</v>
      </c>
      <c r="Q108" s="1"/>
    </row>
    <row r="109" spans="1:17">
      <c r="B109" s="9" t="str">
        <f t="shared" si="29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23"/>
        <v>0</v>
      </c>
      <c r="K109" s="69"/>
      <c r="L109" s="133">
        <f t="shared" si="37"/>
        <v>466899.92525095958</v>
      </c>
      <c r="M109" s="132">
        <f t="shared" si="34"/>
        <v>0</v>
      </c>
      <c r="N109" s="133">
        <f t="shared" si="38"/>
        <v>466899.92525095958</v>
      </c>
      <c r="O109" s="69">
        <f t="shared" si="35"/>
        <v>0</v>
      </c>
      <c r="P109" s="69">
        <f t="shared" si="36"/>
        <v>0</v>
      </c>
      <c r="Q109" s="1"/>
    </row>
    <row r="110" spans="1:17">
      <c r="B110" s="9" t="str">
        <f t="shared" si="29"/>
        <v>IU</v>
      </c>
      <c r="C110" s="64">
        <f>IF(D93="","-",+C109+1)</f>
        <v>2019</v>
      </c>
      <c r="D110" s="155">
        <v>3360259.2561130421</v>
      </c>
      <c r="E110" s="158">
        <v>104189.94465116279</v>
      </c>
      <c r="F110" s="159">
        <v>3256069.3114618794</v>
      </c>
      <c r="G110" s="159">
        <v>3308164.283787461</v>
      </c>
      <c r="H110" s="158">
        <v>458297.65763870062</v>
      </c>
      <c r="I110" s="157">
        <v>458297.65763870062</v>
      </c>
      <c r="J110" s="69">
        <f t="shared" si="23"/>
        <v>0</v>
      </c>
      <c r="K110" s="69"/>
      <c r="L110" s="133">
        <f t="shared" si="37"/>
        <v>458297.65763870062</v>
      </c>
      <c r="M110" s="132">
        <f t="shared" ref="M110:M111" si="39">IF(L110&lt;&gt;0,+H110-L110,0)</f>
        <v>0</v>
      </c>
      <c r="N110" s="133">
        <f t="shared" si="38"/>
        <v>458297.65763870062</v>
      </c>
      <c r="O110" s="69">
        <f t="shared" si="25"/>
        <v>0</v>
      </c>
      <c r="P110" s="69">
        <f t="shared" si="26"/>
        <v>0</v>
      </c>
      <c r="Q110" s="1"/>
    </row>
    <row r="111" spans="1:17">
      <c r="B111" s="9" t="str">
        <f t="shared" si="29"/>
        <v>IU</v>
      </c>
      <c r="C111" s="64">
        <f>IF(D93="","-",+C110+1)</f>
        <v>2020</v>
      </c>
      <c r="D111" s="155">
        <v>3253588.5984939942</v>
      </c>
      <c r="E111" s="158">
        <v>106670.65761904762</v>
      </c>
      <c r="F111" s="159">
        <v>3146917.9408749468</v>
      </c>
      <c r="G111" s="159">
        <v>3200253.2696844703</v>
      </c>
      <c r="H111" s="158">
        <v>450934.16681202245</v>
      </c>
      <c r="I111" s="157">
        <v>450934.16681202245</v>
      </c>
      <c r="J111" s="69">
        <f t="shared" si="23"/>
        <v>0</v>
      </c>
      <c r="K111" s="69"/>
      <c r="L111" s="133">
        <f t="shared" si="37"/>
        <v>450934.16681202245</v>
      </c>
      <c r="M111" s="132">
        <f t="shared" si="39"/>
        <v>0</v>
      </c>
      <c r="N111" s="133">
        <f t="shared" si="38"/>
        <v>450934.16681202245</v>
      </c>
      <c r="O111" s="69">
        <f t="shared" si="25"/>
        <v>0</v>
      </c>
      <c r="P111" s="69">
        <f t="shared" si="26"/>
        <v>0</v>
      </c>
      <c r="Q111" s="1"/>
    </row>
    <row r="112" spans="1:17">
      <c r="B112" s="9" t="str">
        <f t="shared" si="29"/>
        <v/>
      </c>
      <c r="C112" s="64">
        <f>IF(D93="","-",+C111+1)</f>
        <v>2021</v>
      </c>
      <c r="D112" s="65">
        <f>IF(F111+SUM(E$99:E111)=D$92,F111,D$92-SUM(E$99:E111))</f>
        <v>3146917.9408749468</v>
      </c>
      <c r="E112" s="71">
        <f>IF(+J96&lt;F111,J96,D112)</f>
        <v>106670.65761904762</v>
      </c>
      <c r="F112" s="70">
        <f t="shared" si="30"/>
        <v>3040247.2832558993</v>
      </c>
      <c r="G112" s="70">
        <f t="shared" si="31"/>
        <v>3093582.6120654233</v>
      </c>
      <c r="H112" s="73">
        <f t="shared" si="32"/>
        <v>454525.7605659141</v>
      </c>
      <c r="I112" s="127">
        <f t="shared" si="33"/>
        <v>454525.7605659141</v>
      </c>
      <c r="J112" s="69">
        <f t="shared" si="23"/>
        <v>0</v>
      </c>
      <c r="K112" s="69"/>
      <c r="L112" s="150"/>
      <c r="M112" s="69">
        <f t="shared" si="24"/>
        <v>0</v>
      </c>
      <c r="N112" s="150"/>
      <c r="O112" s="69">
        <f t="shared" si="25"/>
        <v>0</v>
      </c>
      <c r="P112" s="69">
        <f t="shared" si="26"/>
        <v>0</v>
      </c>
      <c r="Q112" s="1"/>
    </row>
    <row r="113" spans="2:17">
      <c r="B113" s="9" t="str">
        <f t="shared" si="29"/>
        <v/>
      </c>
      <c r="C113" s="64">
        <f>IF(D93="","-",+C112+1)</f>
        <v>2022</v>
      </c>
      <c r="D113" s="65">
        <f>IF(F112+SUM(E$99:E112)=D$92,F112,D$92-SUM(E$99:E112))</f>
        <v>3040247.2832558993</v>
      </c>
      <c r="E113" s="71">
        <f>IF(+J96&lt;F112,J96,D113)</f>
        <v>106670.65761904762</v>
      </c>
      <c r="F113" s="70">
        <f t="shared" si="30"/>
        <v>2933576.6256368519</v>
      </c>
      <c r="G113" s="70">
        <f t="shared" si="31"/>
        <v>2986911.9544463754</v>
      </c>
      <c r="H113" s="73">
        <f t="shared" ref="H113:H154" si="40">+J$94*G113+E113</f>
        <v>442531.27480601706</v>
      </c>
      <c r="I113" s="127">
        <f t="shared" ref="I113:I154" si="41">+J$95*G113+E113</f>
        <v>442531.27480601706</v>
      </c>
      <c r="J113" s="69">
        <f t="shared" si="23"/>
        <v>0</v>
      </c>
      <c r="K113" s="69"/>
      <c r="L113" s="150"/>
      <c r="M113" s="69">
        <f t="shared" si="24"/>
        <v>0</v>
      </c>
      <c r="N113" s="150"/>
      <c r="O113" s="69">
        <f t="shared" si="25"/>
        <v>0</v>
      </c>
      <c r="P113" s="69">
        <f t="shared" si="26"/>
        <v>0</v>
      </c>
      <c r="Q113" s="1"/>
    </row>
    <row r="114" spans="2:17">
      <c r="B114" s="9" t="str">
        <f t="shared" si="29"/>
        <v/>
      </c>
      <c r="C114" s="64">
        <f>IF(D93="","-",+C113+1)</f>
        <v>2023</v>
      </c>
      <c r="D114" s="65">
        <f>IF(F113+SUM(E$99:E113)=D$92,F113,D$92-SUM(E$99:E113))</f>
        <v>2933576.6256368519</v>
      </c>
      <c r="E114" s="71">
        <f>IF(+J96&lt;F113,J96,D114)</f>
        <v>106670.65761904762</v>
      </c>
      <c r="F114" s="70">
        <f t="shared" si="30"/>
        <v>2826905.9680178044</v>
      </c>
      <c r="G114" s="70">
        <f t="shared" si="31"/>
        <v>2880241.2968273284</v>
      </c>
      <c r="H114" s="73">
        <f t="shared" si="40"/>
        <v>430536.78904612013</v>
      </c>
      <c r="I114" s="127">
        <f t="shared" si="41"/>
        <v>430536.78904612013</v>
      </c>
      <c r="J114" s="69">
        <f t="shared" si="23"/>
        <v>0</v>
      </c>
      <c r="K114" s="69"/>
      <c r="L114" s="150"/>
      <c r="M114" s="69">
        <f t="shared" si="24"/>
        <v>0</v>
      </c>
      <c r="N114" s="150"/>
      <c r="O114" s="69">
        <f t="shared" si="25"/>
        <v>0</v>
      </c>
      <c r="P114" s="69">
        <f t="shared" si="26"/>
        <v>0</v>
      </c>
      <c r="Q114" s="1"/>
    </row>
    <row r="115" spans="2:17">
      <c r="B115" s="9" t="str">
        <f t="shared" si="29"/>
        <v/>
      </c>
      <c r="C115" s="64">
        <f>IF(D93="","-",+C114+1)</f>
        <v>2024</v>
      </c>
      <c r="D115" s="65">
        <f>IF(F114+SUM(E$99:E114)=D$92,F114,D$92-SUM(E$99:E114))</f>
        <v>2826905.9680178044</v>
      </c>
      <c r="E115" s="71">
        <f>IF(+J96&lt;F114,J96,D115)</f>
        <v>106670.65761904762</v>
      </c>
      <c r="F115" s="70">
        <f t="shared" si="30"/>
        <v>2720235.310398757</v>
      </c>
      <c r="G115" s="70">
        <f t="shared" si="31"/>
        <v>2773570.6392082805</v>
      </c>
      <c r="H115" s="73">
        <f t="shared" si="40"/>
        <v>418542.30328622303</v>
      </c>
      <c r="I115" s="127">
        <f t="shared" si="41"/>
        <v>418542.30328622303</v>
      </c>
      <c r="J115" s="69">
        <f t="shared" si="23"/>
        <v>0</v>
      </c>
      <c r="K115" s="69"/>
      <c r="L115" s="150"/>
      <c r="M115" s="69">
        <f t="shared" si="24"/>
        <v>0</v>
      </c>
      <c r="N115" s="150"/>
      <c r="O115" s="69">
        <f t="shared" si="25"/>
        <v>0</v>
      </c>
      <c r="P115" s="69">
        <f t="shared" si="26"/>
        <v>0</v>
      </c>
      <c r="Q115" s="1"/>
    </row>
    <row r="116" spans="2:17">
      <c r="B116" s="9" t="str">
        <f t="shared" si="29"/>
        <v/>
      </c>
      <c r="C116" s="64">
        <f>IF(D93="","-",+C115+1)</f>
        <v>2025</v>
      </c>
      <c r="D116" s="65">
        <f>IF(F115+SUM(E$99:E115)=D$92,F115,D$92-SUM(E$99:E115))</f>
        <v>2720235.310398757</v>
      </c>
      <c r="E116" s="71">
        <f>IF(+J96&lt;F115,J96,D116)</f>
        <v>106670.65761904762</v>
      </c>
      <c r="F116" s="70">
        <f t="shared" si="30"/>
        <v>2613564.6527797095</v>
      </c>
      <c r="G116" s="70">
        <f t="shared" si="31"/>
        <v>2666899.9815892335</v>
      </c>
      <c r="H116" s="73">
        <f t="shared" si="40"/>
        <v>406547.81752632611</v>
      </c>
      <c r="I116" s="127">
        <f t="shared" si="41"/>
        <v>406547.81752632611</v>
      </c>
      <c r="J116" s="69">
        <f t="shared" si="23"/>
        <v>0</v>
      </c>
      <c r="K116" s="69"/>
      <c r="L116" s="150"/>
      <c r="M116" s="69">
        <f t="shared" si="24"/>
        <v>0</v>
      </c>
      <c r="N116" s="150"/>
      <c r="O116" s="69">
        <f t="shared" si="25"/>
        <v>0</v>
      </c>
      <c r="P116" s="69">
        <f t="shared" si="26"/>
        <v>0</v>
      </c>
      <c r="Q116" s="1"/>
    </row>
    <row r="117" spans="2:17">
      <c r="B117" s="9" t="str">
        <f t="shared" si="29"/>
        <v/>
      </c>
      <c r="C117" s="64">
        <f>IF(D93="","-",+C116+1)</f>
        <v>2026</v>
      </c>
      <c r="D117" s="65">
        <f>IF(F116+SUM(E$99:E116)=D$92,F116,D$92-SUM(E$99:E116))</f>
        <v>2613564.6527797095</v>
      </c>
      <c r="E117" s="71">
        <f>IF(+J96&lt;F116,J96,D117)</f>
        <v>106670.65761904762</v>
      </c>
      <c r="F117" s="70">
        <f t="shared" si="30"/>
        <v>2506893.9951606621</v>
      </c>
      <c r="G117" s="70">
        <f t="shared" si="31"/>
        <v>2560229.3239701856</v>
      </c>
      <c r="H117" s="73">
        <f t="shared" si="40"/>
        <v>394553.33176642907</v>
      </c>
      <c r="I117" s="127">
        <f t="shared" si="41"/>
        <v>394553.33176642907</v>
      </c>
      <c r="J117" s="69">
        <f t="shared" si="23"/>
        <v>0</v>
      </c>
      <c r="K117" s="69"/>
      <c r="L117" s="150"/>
      <c r="M117" s="69">
        <f t="shared" si="24"/>
        <v>0</v>
      </c>
      <c r="N117" s="150"/>
      <c r="O117" s="69">
        <f t="shared" si="25"/>
        <v>0</v>
      </c>
      <c r="P117" s="69">
        <f t="shared" si="26"/>
        <v>0</v>
      </c>
      <c r="Q117" s="1"/>
    </row>
    <row r="118" spans="2:17">
      <c r="B118" s="9" t="str">
        <f t="shared" si="29"/>
        <v/>
      </c>
      <c r="C118" s="64">
        <f>IF(D93="","-",+C117+1)</f>
        <v>2027</v>
      </c>
      <c r="D118" s="65">
        <f>IF(F117+SUM(E$99:E117)=D$92,F117,D$92-SUM(E$99:E117))</f>
        <v>2506893.9951606621</v>
      </c>
      <c r="E118" s="71">
        <f>IF(+J96&lt;F117,J96,D118)</f>
        <v>106670.65761904762</v>
      </c>
      <c r="F118" s="70">
        <f t="shared" si="30"/>
        <v>2400223.3375416147</v>
      </c>
      <c r="G118" s="70">
        <f t="shared" si="31"/>
        <v>2453558.6663511386</v>
      </c>
      <c r="H118" s="73">
        <f t="shared" si="40"/>
        <v>382558.84600653208</v>
      </c>
      <c r="I118" s="127">
        <f t="shared" si="41"/>
        <v>382558.84600653208</v>
      </c>
      <c r="J118" s="69">
        <f t="shared" si="23"/>
        <v>0</v>
      </c>
      <c r="K118" s="69"/>
      <c r="L118" s="150"/>
      <c r="M118" s="69">
        <f t="shared" si="24"/>
        <v>0</v>
      </c>
      <c r="N118" s="150"/>
      <c r="O118" s="69">
        <f t="shared" si="25"/>
        <v>0</v>
      </c>
      <c r="P118" s="69">
        <f t="shared" si="26"/>
        <v>0</v>
      </c>
      <c r="Q118" s="1"/>
    </row>
    <row r="119" spans="2:17">
      <c r="B119" s="9" t="str">
        <f t="shared" si="29"/>
        <v/>
      </c>
      <c r="C119" s="64">
        <f>IF(D93="","-",+C118+1)</f>
        <v>2028</v>
      </c>
      <c r="D119" s="65">
        <f>IF(F118+SUM(E$99:E118)=D$92,F118,D$92-SUM(E$99:E118))</f>
        <v>2400223.3375416147</v>
      </c>
      <c r="E119" s="71">
        <f>IF(+J96&lt;F118,J96,D119)</f>
        <v>106670.65761904762</v>
      </c>
      <c r="F119" s="70">
        <f t="shared" si="30"/>
        <v>2293552.6799225672</v>
      </c>
      <c r="G119" s="70">
        <f t="shared" si="31"/>
        <v>2346888.0087320907</v>
      </c>
      <c r="H119" s="73">
        <f t="shared" si="40"/>
        <v>370564.36024663504</v>
      </c>
      <c r="I119" s="127">
        <f t="shared" si="41"/>
        <v>370564.36024663504</v>
      </c>
      <c r="J119" s="69">
        <f t="shared" si="23"/>
        <v>0</v>
      </c>
      <c r="K119" s="69"/>
      <c r="L119" s="150"/>
      <c r="M119" s="69">
        <f t="shared" si="24"/>
        <v>0</v>
      </c>
      <c r="N119" s="150"/>
      <c r="O119" s="69">
        <f t="shared" si="25"/>
        <v>0</v>
      </c>
      <c r="P119" s="69">
        <f t="shared" si="26"/>
        <v>0</v>
      </c>
      <c r="Q119" s="1"/>
    </row>
    <row r="120" spans="2:17">
      <c r="B120" s="9" t="str">
        <f t="shared" si="29"/>
        <v/>
      </c>
      <c r="C120" s="64">
        <f>IF(D93="","-",+C119+1)</f>
        <v>2029</v>
      </c>
      <c r="D120" s="65">
        <f>IF(F119+SUM(E$99:E119)=D$92,F119,D$92-SUM(E$99:E119))</f>
        <v>2293552.6799225672</v>
      </c>
      <c r="E120" s="71">
        <f>IF(+J96&lt;F119,J96,D120)</f>
        <v>106670.65761904762</v>
      </c>
      <c r="F120" s="70">
        <f t="shared" si="30"/>
        <v>2186882.0223035198</v>
      </c>
      <c r="G120" s="70">
        <f t="shared" si="31"/>
        <v>2240217.3511130437</v>
      </c>
      <c r="H120" s="73">
        <f t="shared" si="40"/>
        <v>358569.87448673812</v>
      </c>
      <c r="I120" s="127">
        <f t="shared" si="41"/>
        <v>358569.87448673812</v>
      </c>
      <c r="J120" s="69">
        <f t="shared" si="23"/>
        <v>0</v>
      </c>
      <c r="K120" s="69"/>
      <c r="L120" s="150"/>
      <c r="M120" s="69">
        <f t="shared" si="24"/>
        <v>0</v>
      </c>
      <c r="N120" s="150"/>
      <c r="O120" s="69">
        <f t="shared" si="25"/>
        <v>0</v>
      </c>
      <c r="P120" s="69">
        <f t="shared" si="26"/>
        <v>0</v>
      </c>
      <c r="Q120" s="1"/>
    </row>
    <row r="121" spans="2:17">
      <c r="B121" s="9" t="str">
        <f t="shared" si="29"/>
        <v/>
      </c>
      <c r="C121" s="64">
        <f>IF(D93="","-",+C120+1)</f>
        <v>2030</v>
      </c>
      <c r="D121" s="65">
        <f>IF(F120+SUM(E$99:E120)=D$92,F120,D$92-SUM(E$99:E120))</f>
        <v>2186882.0223035198</v>
      </c>
      <c r="E121" s="71">
        <f>IF(+J96&lt;F120,J96,D121)</f>
        <v>106670.65761904762</v>
      </c>
      <c r="F121" s="70">
        <f t="shared" si="30"/>
        <v>2080211.3646844721</v>
      </c>
      <c r="G121" s="70">
        <f t="shared" si="31"/>
        <v>2133546.6934939958</v>
      </c>
      <c r="H121" s="73">
        <f t="shared" si="40"/>
        <v>346575.38872684102</v>
      </c>
      <c r="I121" s="127">
        <f t="shared" si="41"/>
        <v>346575.38872684102</v>
      </c>
      <c r="J121" s="69">
        <f t="shared" si="23"/>
        <v>0</v>
      </c>
      <c r="K121" s="69"/>
      <c r="L121" s="150"/>
      <c r="M121" s="69">
        <f t="shared" si="24"/>
        <v>0</v>
      </c>
      <c r="N121" s="150"/>
      <c r="O121" s="69">
        <f t="shared" si="25"/>
        <v>0</v>
      </c>
      <c r="P121" s="69">
        <f t="shared" si="26"/>
        <v>0</v>
      </c>
      <c r="Q121" s="1"/>
    </row>
    <row r="122" spans="2:17">
      <c r="B122" s="9" t="str">
        <f t="shared" si="29"/>
        <v/>
      </c>
      <c r="C122" s="64">
        <f>IF(D93="","-",+C121+1)</f>
        <v>2031</v>
      </c>
      <c r="D122" s="65">
        <f>IF(F121+SUM(E$99:E121)=D$92,F121,D$92-SUM(E$99:E121))</f>
        <v>2080211.3646844721</v>
      </c>
      <c r="E122" s="71">
        <f>IF(+J96&lt;F121,J96,D122)</f>
        <v>106670.65761904762</v>
      </c>
      <c r="F122" s="70">
        <f t="shared" si="30"/>
        <v>1973540.7070654244</v>
      </c>
      <c r="G122" s="70">
        <f t="shared" si="31"/>
        <v>2026876.0358749484</v>
      </c>
      <c r="H122" s="73">
        <f t="shared" si="40"/>
        <v>334580.90296694404</v>
      </c>
      <c r="I122" s="127">
        <f t="shared" si="41"/>
        <v>334580.90296694404</v>
      </c>
      <c r="J122" s="69">
        <f t="shared" si="23"/>
        <v>0</v>
      </c>
      <c r="K122" s="69"/>
      <c r="L122" s="150"/>
      <c r="M122" s="69">
        <f t="shared" si="24"/>
        <v>0</v>
      </c>
      <c r="N122" s="150"/>
      <c r="O122" s="69">
        <f t="shared" si="25"/>
        <v>0</v>
      </c>
      <c r="P122" s="69">
        <f t="shared" si="26"/>
        <v>0</v>
      </c>
      <c r="Q122" s="1"/>
    </row>
    <row r="123" spans="2:17">
      <c r="B123" s="9" t="str">
        <f t="shared" si="29"/>
        <v/>
      </c>
      <c r="C123" s="64">
        <f>IF(D93="","-",+C122+1)</f>
        <v>2032</v>
      </c>
      <c r="D123" s="65">
        <f>IF(F122+SUM(E$99:E122)=D$92,F122,D$92-SUM(E$99:E122))</f>
        <v>1973540.7070654244</v>
      </c>
      <c r="E123" s="71">
        <f>IF(+J96&lt;F122,J96,D123)</f>
        <v>106670.65761904762</v>
      </c>
      <c r="F123" s="70">
        <f t="shared" si="30"/>
        <v>1866870.0494463767</v>
      </c>
      <c r="G123" s="70">
        <f t="shared" si="31"/>
        <v>1920205.3782559005</v>
      </c>
      <c r="H123" s="73">
        <f t="shared" si="40"/>
        <v>322586.41720704699</v>
      </c>
      <c r="I123" s="127">
        <f t="shared" si="41"/>
        <v>322586.41720704699</v>
      </c>
      <c r="J123" s="69">
        <f t="shared" si="23"/>
        <v>0</v>
      </c>
      <c r="K123" s="69"/>
      <c r="L123" s="150"/>
      <c r="M123" s="69">
        <f t="shared" si="24"/>
        <v>0</v>
      </c>
      <c r="N123" s="150"/>
      <c r="O123" s="69">
        <f t="shared" si="25"/>
        <v>0</v>
      </c>
      <c r="P123" s="69">
        <f t="shared" si="26"/>
        <v>0</v>
      </c>
      <c r="Q123" s="1"/>
    </row>
    <row r="124" spans="2:17">
      <c r="B124" s="9" t="str">
        <f t="shared" si="29"/>
        <v/>
      </c>
      <c r="C124" s="64">
        <f>IF(D93="","-",+C123+1)</f>
        <v>2033</v>
      </c>
      <c r="D124" s="65">
        <f>IF(F123+SUM(E$99:E123)=D$92,F123,D$92-SUM(E$99:E123))</f>
        <v>1866870.0494463767</v>
      </c>
      <c r="E124" s="71">
        <f>IF(+J96&lt;F123,J96,D124)</f>
        <v>106670.65761904762</v>
      </c>
      <c r="F124" s="70">
        <f t="shared" si="30"/>
        <v>1760199.3918273291</v>
      </c>
      <c r="G124" s="70">
        <f t="shared" si="31"/>
        <v>1813534.720636853</v>
      </c>
      <c r="H124" s="73">
        <f t="shared" si="40"/>
        <v>310591.93144714995</v>
      </c>
      <c r="I124" s="127">
        <f t="shared" si="41"/>
        <v>310591.93144714995</v>
      </c>
      <c r="J124" s="69">
        <f t="shared" si="23"/>
        <v>0</v>
      </c>
      <c r="K124" s="69"/>
      <c r="L124" s="150"/>
      <c r="M124" s="69">
        <f t="shared" si="24"/>
        <v>0</v>
      </c>
      <c r="N124" s="150"/>
      <c r="O124" s="69">
        <f t="shared" si="25"/>
        <v>0</v>
      </c>
      <c r="P124" s="69">
        <f t="shared" si="26"/>
        <v>0</v>
      </c>
      <c r="Q124" s="1"/>
    </row>
    <row r="125" spans="2:17">
      <c r="B125" s="9" t="str">
        <f t="shared" si="29"/>
        <v/>
      </c>
      <c r="C125" s="64">
        <f>IF(D93="","-",+C124+1)</f>
        <v>2034</v>
      </c>
      <c r="D125" s="65">
        <f>IF(F124+SUM(E$99:E124)=D$92,F124,D$92-SUM(E$99:E124))</f>
        <v>1760199.3918273291</v>
      </c>
      <c r="E125" s="71">
        <f>IF(+J96&lt;F124,J96,D125)</f>
        <v>106670.65761904762</v>
      </c>
      <c r="F125" s="70">
        <f t="shared" si="30"/>
        <v>1653528.7342082814</v>
      </c>
      <c r="G125" s="70">
        <f t="shared" si="31"/>
        <v>1706864.0630178051</v>
      </c>
      <c r="H125" s="73">
        <f t="shared" si="40"/>
        <v>298597.44568725291</v>
      </c>
      <c r="I125" s="127">
        <f t="shared" si="41"/>
        <v>298597.44568725291</v>
      </c>
      <c r="J125" s="69">
        <f t="shared" si="23"/>
        <v>0</v>
      </c>
      <c r="K125" s="69"/>
      <c r="L125" s="150"/>
      <c r="M125" s="69">
        <f t="shared" si="24"/>
        <v>0</v>
      </c>
      <c r="N125" s="150"/>
      <c r="O125" s="69">
        <f t="shared" si="25"/>
        <v>0</v>
      </c>
      <c r="P125" s="69">
        <f t="shared" si="26"/>
        <v>0</v>
      </c>
      <c r="Q125" s="1"/>
    </row>
    <row r="126" spans="2:17">
      <c r="B126" s="9" t="str">
        <f t="shared" si="29"/>
        <v/>
      </c>
      <c r="C126" s="64">
        <f>IF(D93="","-",+C125+1)</f>
        <v>2035</v>
      </c>
      <c r="D126" s="65">
        <f>IF(F125+SUM(E$99:E125)=D$92,F125,D$92-SUM(E$99:E125))</f>
        <v>1653528.7342082814</v>
      </c>
      <c r="E126" s="71">
        <f>IF(+J96&lt;F125,J96,D126)</f>
        <v>106670.65761904762</v>
      </c>
      <c r="F126" s="70">
        <f t="shared" si="30"/>
        <v>1546858.0765892337</v>
      </c>
      <c r="G126" s="70">
        <f t="shared" si="31"/>
        <v>1600193.4053987577</v>
      </c>
      <c r="H126" s="73">
        <f t="shared" si="40"/>
        <v>286602.95992735587</v>
      </c>
      <c r="I126" s="127">
        <f t="shared" si="41"/>
        <v>286602.95992735587</v>
      </c>
      <c r="J126" s="69">
        <f t="shared" si="23"/>
        <v>0</v>
      </c>
      <c r="K126" s="69"/>
      <c r="L126" s="150"/>
      <c r="M126" s="69">
        <f t="shared" si="24"/>
        <v>0</v>
      </c>
      <c r="N126" s="150"/>
      <c r="O126" s="69">
        <f t="shared" si="25"/>
        <v>0</v>
      </c>
      <c r="P126" s="69">
        <f t="shared" si="26"/>
        <v>0</v>
      </c>
      <c r="Q126" s="1"/>
    </row>
    <row r="127" spans="2:17">
      <c r="B127" s="9" t="str">
        <f t="shared" si="29"/>
        <v/>
      </c>
      <c r="C127" s="64">
        <f>IF(D93="","-",+C126+1)</f>
        <v>2036</v>
      </c>
      <c r="D127" s="65">
        <f>IF(F126+SUM(E$99:E126)=D$92,F126,D$92-SUM(E$99:E126))</f>
        <v>1546858.0765892337</v>
      </c>
      <c r="E127" s="71">
        <f>IF(+J96&lt;F126,J96,D127)</f>
        <v>106670.65761904762</v>
      </c>
      <c r="F127" s="70">
        <f t="shared" si="30"/>
        <v>1440187.418970186</v>
      </c>
      <c r="G127" s="70">
        <f t="shared" si="31"/>
        <v>1493522.7477797098</v>
      </c>
      <c r="H127" s="73">
        <f t="shared" si="40"/>
        <v>274608.47416745883</v>
      </c>
      <c r="I127" s="127">
        <f t="shared" si="41"/>
        <v>274608.47416745883</v>
      </c>
      <c r="J127" s="69">
        <f t="shared" si="23"/>
        <v>0</v>
      </c>
      <c r="K127" s="69"/>
      <c r="L127" s="150"/>
      <c r="M127" s="69">
        <f t="shared" si="24"/>
        <v>0</v>
      </c>
      <c r="N127" s="150"/>
      <c r="O127" s="69">
        <f t="shared" si="25"/>
        <v>0</v>
      </c>
      <c r="P127" s="69">
        <f t="shared" si="26"/>
        <v>0</v>
      </c>
      <c r="Q127" s="1"/>
    </row>
    <row r="128" spans="2:17">
      <c r="B128" s="9" t="str">
        <f t="shared" si="29"/>
        <v/>
      </c>
      <c r="C128" s="64">
        <f>IF(D93="","-",+C127+1)</f>
        <v>2037</v>
      </c>
      <c r="D128" s="65">
        <f>IF(F127+SUM(E$99:E127)=D$92,F127,D$92-SUM(E$99:E127))</f>
        <v>1440187.418970186</v>
      </c>
      <c r="E128" s="71">
        <f>IF(+J96&lt;F127,J96,D128)</f>
        <v>106670.65761904762</v>
      </c>
      <c r="F128" s="70">
        <f t="shared" si="30"/>
        <v>1333516.7613511384</v>
      </c>
      <c r="G128" s="70">
        <f t="shared" si="31"/>
        <v>1386852.0901606623</v>
      </c>
      <c r="H128" s="73">
        <f t="shared" si="40"/>
        <v>262613.98840756185</v>
      </c>
      <c r="I128" s="127">
        <f t="shared" si="41"/>
        <v>262613.98840756185</v>
      </c>
      <c r="J128" s="69">
        <f t="shared" si="23"/>
        <v>0</v>
      </c>
      <c r="K128" s="69"/>
      <c r="L128" s="150"/>
      <c r="M128" s="69">
        <f t="shared" si="24"/>
        <v>0</v>
      </c>
      <c r="N128" s="150"/>
      <c r="O128" s="69">
        <f t="shared" si="25"/>
        <v>0</v>
      </c>
      <c r="P128" s="69">
        <f t="shared" si="26"/>
        <v>0</v>
      </c>
      <c r="Q128" s="1"/>
    </row>
    <row r="129" spans="2:17">
      <c r="B129" s="9" t="str">
        <f t="shared" si="29"/>
        <v/>
      </c>
      <c r="C129" s="64">
        <f>IF(D93="","-",+C128+1)</f>
        <v>2038</v>
      </c>
      <c r="D129" s="65">
        <f>IF(F128+SUM(E$99:E128)=D$92,F128,D$92-SUM(E$99:E128))</f>
        <v>1333516.7613511384</v>
      </c>
      <c r="E129" s="71">
        <f>IF(+J96&lt;F128,J96,D129)</f>
        <v>106670.65761904762</v>
      </c>
      <c r="F129" s="70">
        <f t="shared" si="30"/>
        <v>1226846.1037320907</v>
      </c>
      <c r="G129" s="70">
        <f t="shared" si="31"/>
        <v>1280181.4325416144</v>
      </c>
      <c r="H129" s="73">
        <f t="shared" si="40"/>
        <v>250619.50264766478</v>
      </c>
      <c r="I129" s="127">
        <f t="shared" si="41"/>
        <v>250619.50264766478</v>
      </c>
      <c r="J129" s="69">
        <f t="shared" si="23"/>
        <v>0</v>
      </c>
      <c r="K129" s="69"/>
      <c r="L129" s="150"/>
      <c r="M129" s="69">
        <f t="shared" si="24"/>
        <v>0</v>
      </c>
      <c r="N129" s="150"/>
      <c r="O129" s="69">
        <f t="shared" si="25"/>
        <v>0</v>
      </c>
      <c r="P129" s="69">
        <f t="shared" si="26"/>
        <v>0</v>
      </c>
      <c r="Q129" s="1"/>
    </row>
    <row r="130" spans="2:17">
      <c r="B130" s="9" t="str">
        <f t="shared" si="29"/>
        <v/>
      </c>
      <c r="C130" s="64">
        <f>IF(D93="","-",+C129+1)</f>
        <v>2039</v>
      </c>
      <c r="D130" s="65">
        <f>IF(F129+SUM(E$99:E129)=D$92,F129,D$92-SUM(E$99:E129))</f>
        <v>1226846.1037320907</v>
      </c>
      <c r="E130" s="71">
        <f>IF(+J96&lt;F129,J96,D130)</f>
        <v>106670.65761904762</v>
      </c>
      <c r="F130" s="70">
        <f t="shared" si="30"/>
        <v>1120175.446113043</v>
      </c>
      <c r="G130" s="70">
        <f t="shared" si="31"/>
        <v>1173510.774922567</v>
      </c>
      <c r="H130" s="73">
        <f t="shared" si="40"/>
        <v>238625.01688776776</v>
      </c>
      <c r="I130" s="127">
        <f t="shared" si="41"/>
        <v>238625.01688776776</v>
      </c>
      <c r="J130" s="69">
        <f t="shared" si="23"/>
        <v>0</v>
      </c>
      <c r="K130" s="69"/>
      <c r="L130" s="150"/>
      <c r="M130" s="69">
        <f t="shared" si="24"/>
        <v>0</v>
      </c>
      <c r="N130" s="150"/>
      <c r="O130" s="69">
        <f t="shared" si="25"/>
        <v>0</v>
      </c>
      <c r="P130" s="69">
        <f t="shared" si="26"/>
        <v>0</v>
      </c>
      <c r="Q130" s="1"/>
    </row>
    <row r="131" spans="2:17">
      <c r="B131" s="9" t="str">
        <f t="shared" si="29"/>
        <v/>
      </c>
      <c r="C131" s="64">
        <f>IF(D93="","-",+C130+1)</f>
        <v>2040</v>
      </c>
      <c r="D131" s="65">
        <f>IF(F130+SUM(E$99:E130)=D$92,F130,D$92-SUM(E$99:E130))</f>
        <v>1120175.446113043</v>
      </c>
      <c r="E131" s="71">
        <f>IF(+J96&lt;F130,J96,D131)</f>
        <v>106670.65761904762</v>
      </c>
      <c r="F131" s="70">
        <f t="shared" ref="F131:F154" si="42">+D131-E131</f>
        <v>1013504.7884939953</v>
      </c>
      <c r="G131" s="70">
        <f t="shared" ref="G131:G154" si="43">+(F131+D131)/2</f>
        <v>1066840.117303519</v>
      </c>
      <c r="H131" s="73">
        <f t="shared" si="40"/>
        <v>226630.53112787072</v>
      </c>
      <c r="I131" s="127">
        <f t="shared" si="41"/>
        <v>226630.53112787072</v>
      </c>
      <c r="J131" s="69">
        <f t="shared" ref="J131:J154" si="44">+I131-H131</f>
        <v>0</v>
      </c>
      <c r="K131" s="69"/>
      <c r="L131" s="150"/>
      <c r="M131" s="69">
        <f t="shared" ref="M131:M154" si="45">IF(L131&lt;&gt;0,+H131-L131,0)</f>
        <v>0</v>
      </c>
      <c r="N131" s="150"/>
      <c r="O131" s="69">
        <f t="shared" ref="O131:O154" si="46">IF(N131&lt;&gt;0,+I131-N131,0)</f>
        <v>0</v>
      </c>
      <c r="P131" s="69">
        <f t="shared" ref="P131:P154" si="47">+O131-M131</f>
        <v>0</v>
      </c>
      <c r="Q131" s="1"/>
    </row>
    <row r="132" spans="2:17">
      <c r="B132" s="9" t="str">
        <f t="shared" si="29"/>
        <v/>
      </c>
      <c r="C132" s="64">
        <f>IF(D93="","-",+C131+1)</f>
        <v>2041</v>
      </c>
      <c r="D132" s="65">
        <f>IF(F131+SUM(E$99:E131)=D$92,F131,D$92-SUM(E$99:E131))</f>
        <v>1013504.7884939953</v>
      </c>
      <c r="E132" s="71">
        <f>IF(+J96&lt;F131,J96,D132)</f>
        <v>106670.65761904762</v>
      </c>
      <c r="F132" s="70">
        <f t="shared" si="42"/>
        <v>906834.13087494764</v>
      </c>
      <c r="G132" s="70">
        <f t="shared" si="43"/>
        <v>960169.45968447148</v>
      </c>
      <c r="H132" s="73">
        <f t="shared" si="40"/>
        <v>214636.04536797371</v>
      </c>
      <c r="I132" s="127">
        <f t="shared" si="41"/>
        <v>214636.04536797371</v>
      </c>
      <c r="J132" s="69">
        <f t="shared" si="44"/>
        <v>0</v>
      </c>
      <c r="K132" s="69"/>
      <c r="L132" s="150"/>
      <c r="M132" s="69">
        <f t="shared" si="45"/>
        <v>0</v>
      </c>
      <c r="N132" s="150"/>
      <c r="O132" s="69">
        <f t="shared" si="46"/>
        <v>0</v>
      </c>
      <c r="P132" s="69">
        <f t="shared" si="47"/>
        <v>0</v>
      </c>
      <c r="Q132" s="1"/>
    </row>
    <row r="133" spans="2:17">
      <c r="B133" s="9" t="str">
        <f t="shared" si="29"/>
        <v/>
      </c>
      <c r="C133" s="64">
        <f>IF(D93="","-",+C132+1)</f>
        <v>2042</v>
      </c>
      <c r="D133" s="65">
        <f>IF(F132+SUM(E$99:E132)=D$92,F132,D$92-SUM(E$99:E132))</f>
        <v>906834.13087494764</v>
      </c>
      <c r="E133" s="71">
        <f>IF(+J96&lt;F132,J96,D133)</f>
        <v>106670.65761904762</v>
      </c>
      <c r="F133" s="70">
        <f t="shared" si="42"/>
        <v>800163.47325589997</v>
      </c>
      <c r="G133" s="70">
        <f t="shared" si="43"/>
        <v>853498.80206542381</v>
      </c>
      <c r="H133" s="73">
        <f t="shared" si="40"/>
        <v>202641.55960807667</v>
      </c>
      <c r="I133" s="127">
        <f t="shared" si="41"/>
        <v>202641.55960807667</v>
      </c>
      <c r="J133" s="69">
        <f t="shared" si="44"/>
        <v>0</v>
      </c>
      <c r="K133" s="69"/>
      <c r="L133" s="150"/>
      <c r="M133" s="69">
        <f t="shared" si="45"/>
        <v>0</v>
      </c>
      <c r="N133" s="150"/>
      <c r="O133" s="69">
        <f t="shared" si="46"/>
        <v>0</v>
      </c>
      <c r="P133" s="69">
        <f t="shared" si="47"/>
        <v>0</v>
      </c>
      <c r="Q133" s="1"/>
    </row>
    <row r="134" spans="2:17">
      <c r="B134" s="9" t="str">
        <f t="shared" si="29"/>
        <v/>
      </c>
      <c r="C134" s="64">
        <f>IF(D93="","-",+C133+1)</f>
        <v>2043</v>
      </c>
      <c r="D134" s="65">
        <f>IF(F133+SUM(E$99:E133)=D$92,F133,D$92-SUM(E$99:E133))</f>
        <v>800163.47325589997</v>
      </c>
      <c r="E134" s="71">
        <f>IF(+J96&lt;F133,J96,D134)</f>
        <v>106670.65761904762</v>
      </c>
      <c r="F134" s="70">
        <f t="shared" si="42"/>
        <v>693492.81563685229</v>
      </c>
      <c r="G134" s="70">
        <f t="shared" si="43"/>
        <v>746828.14444637613</v>
      </c>
      <c r="H134" s="73">
        <f t="shared" si="40"/>
        <v>190647.07384817966</v>
      </c>
      <c r="I134" s="127">
        <f t="shared" si="41"/>
        <v>190647.07384817966</v>
      </c>
      <c r="J134" s="69">
        <f t="shared" si="44"/>
        <v>0</v>
      </c>
      <c r="K134" s="69"/>
      <c r="L134" s="150"/>
      <c r="M134" s="69">
        <f t="shared" si="45"/>
        <v>0</v>
      </c>
      <c r="N134" s="150"/>
      <c r="O134" s="69">
        <f t="shared" si="46"/>
        <v>0</v>
      </c>
      <c r="P134" s="69">
        <f t="shared" si="47"/>
        <v>0</v>
      </c>
      <c r="Q134" s="1"/>
    </row>
    <row r="135" spans="2:17">
      <c r="B135" s="9" t="str">
        <f t="shared" si="29"/>
        <v/>
      </c>
      <c r="C135" s="64">
        <f>IF(D93="","-",+C134+1)</f>
        <v>2044</v>
      </c>
      <c r="D135" s="65">
        <f>IF(F134+SUM(E$99:E134)=D$92,F134,D$92-SUM(E$99:E134))</f>
        <v>693492.81563685229</v>
      </c>
      <c r="E135" s="71">
        <f>IF(+J96&lt;F134,J96,D135)</f>
        <v>106670.65761904762</v>
      </c>
      <c r="F135" s="70">
        <f t="shared" si="42"/>
        <v>586822.15801780461</v>
      </c>
      <c r="G135" s="70">
        <f t="shared" si="43"/>
        <v>640157.48682732845</v>
      </c>
      <c r="H135" s="73">
        <f t="shared" si="40"/>
        <v>178652.58808828262</v>
      </c>
      <c r="I135" s="127">
        <f t="shared" si="41"/>
        <v>178652.58808828262</v>
      </c>
      <c r="J135" s="69">
        <f t="shared" si="44"/>
        <v>0</v>
      </c>
      <c r="K135" s="69"/>
      <c r="L135" s="150"/>
      <c r="M135" s="69">
        <f t="shared" si="45"/>
        <v>0</v>
      </c>
      <c r="N135" s="150"/>
      <c r="O135" s="69">
        <f t="shared" si="46"/>
        <v>0</v>
      </c>
      <c r="P135" s="69">
        <f t="shared" si="47"/>
        <v>0</v>
      </c>
      <c r="Q135" s="1"/>
    </row>
    <row r="136" spans="2:17">
      <c r="B136" s="9" t="str">
        <f t="shared" si="29"/>
        <v/>
      </c>
      <c r="C136" s="64">
        <f>IF(D93="","-",+C135+1)</f>
        <v>2045</v>
      </c>
      <c r="D136" s="65">
        <f>IF(F135+SUM(E$99:E135)=D$92,F135,D$92-SUM(E$99:E135))</f>
        <v>586822.15801780461</v>
      </c>
      <c r="E136" s="71">
        <f>IF(+J96&lt;F135,J96,D136)</f>
        <v>106670.65761904762</v>
      </c>
      <c r="F136" s="70">
        <f t="shared" si="42"/>
        <v>480151.50039875699</v>
      </c>
      <c r="G136" s="70">
        <f t="shared" si="43"/>
        <v>533486.82920828077</v>
      </c>
      <c r="H136" s="73">
        <f t="shared" si="40"/>
        <v>166658.10232838558</v>
      </c>
      <c r="I136" s="127">
        <f t="shared" si="41"/>
        <v>166658.10232838558</v>
      </c>
      <c r="J136" s="69">
        <f t="shared" si="44"/>
        <v>0</v>
      </c>
      <c r="K136" s="69"/>
      <c r="L136" s="150"/>
      <c r="M136" s="69">
        <f t="shared" si="45"/>
        <v>0</v>
      </c>
      <c r="N136" s="150"/>
      <c r="O136" s="69">
        <f t="shared" si="46"/>
        <v>0</v>
      </c>
      <c r="P136" s="69">
        <f t="shared" si="47"/>
        <v>0</v>
      </c>
      <c r="Q136" s="1"/>
    </row>
    <row r="137" spans="2:17">
      <c r="B137" s="9" t="str">
        <f t="shared" si="29"/>
        <v/>
      </c>
      <c r="C137" s="64">
        <f>IF(D93="","-",+C136+1)</f>
        <v>2046</v>
      </c>
      <c r="D137" s="65">
        <f>IF(F136+SUM(E$99:E136)=D$92,F136,D$92-SUM(E$99:E136))</f>
        <v>480151.50039875699</v>
      </c>
      <c r="E137" s="71">
        <f>IF(+J96&lt;F136,J96,D137)</f>
        <v>106670.65761904762</v>
      </c>
      <c r="F137" s="70">
        <f t="shared" si="42"/>
        <v>373480.84277970938</v>
      </c>
      <c r="G137" s="70">
        <f t="shared" si="43"/>
        <v>426816.17158923321</v>
      </c>
      <c r="H137" s="73">
        <f t="shared" si="40"/>
        <v>154663.61656848856</v>
      </c>
      <c r="I137" s="127">
        <f t="shared" si="41"/>
        <v>154663.61656848856</v>
      </c>
      <c r="J137" s="69">
        <f t="shared" si="44"/>
        <v>0</v>
      </c>
      <c r="K137" s="69"/>
      <c r="L137" s="150"/>
      <c r="M137" s="69">
        <f t="shared" si="45"/>
        <v>0</v>
      </c>
      <c r="N137" s="150"/>
      <c r="O137" s="69">
        <f t="shared" si="46"/>
        <v>0</v>
      </c>
      <c r="P137" s="69">
        <f t="shared" si="47"/>
        <v>0</v>
      </c>
      <c r="Q137" s="1"/>
    </row>
    <row r="138" spans="2:17">
      <c r="B138" s="9" t="str">
        <f t="shared" si="29"/>
        <v/>
      </c>
      <c r="C138" s="64">
        <f>IF(D93="","-",+C137+1)</f>
        <v>2047</v>
      </c>
      <c r="D138" s="65">
        <f>IF(F137+SUM(E$99:E137)=D$92,F137,D$92-SUM(E$99:E137))</f>
        <v>373480.84277970938</v>
      </c>
      <c r="E138" s="71">
        <f>IF(+J96&lt;F137,J96,D138)</f>
        <v>106670.65761904762</v>
      </c>
      <c r="F138" s="70">
        <f t="shared" si="42"/>
        <v>266810.18516066176</v>
      </c>
      <c r="G138" s="70">
        <f t="shared" si="43"/>
        <v>320145.51397018554</v>
      </c>
      <c r="H138" s="73">
        <f t="shared" si="40"/>
        <v>142669.13080859155</v>
      </c>
      <c r="I138" s="127">
        <f t="shared" si="41"/>
        <v>142669.13080859155</v>
      </c>
      <c r="J138" s="69">
        <f t="shared" si="44"/>
        <v>0</v>
      </c>
      <c r="K138" s="69"/>
      <c r="L138" s="150"/>
      <c r="M138" s="69">
        <f t="shared" si="45"/>
        <v>0</v>
      </c>
      <c r="N138" s="150"/>
      <c r="O138" s="69">
        <f t="shared" si="46"/>
        <v>0</v>
      </c>
      <c r="P138" s="69">
        <f t="shared" si="47"/>
        <v>0</v>
      </c>
      <c r="Q138" s="1"/>
    </row>
    <row r="139" spans="2:17">
      <c r="B139" s="9" t="str">
        <f t="shared" si="29"/>
        <v/>
      </c>
      <c r="C139" s="64">
        <f>IF(D93="","-",+C138+1)</f>
        <v>2048</v>
      </c>
      <c r="D139" s="65">
        <f>IF(F138+SUM(E$99:E138)=D$92,F138,D$92-SUM(E$99:E138))</f>
        <v>266810.18516066176</v>
      </c>
      <c r="E139" s="71">
        <f>IF(+J96&lt;F138,J96,D139)</f>
        <v>106670.65761904762</v>
      </c>
      <c r="F139" s="70">
        <f t="shared" si="42"/>
        <v>160139.52754161414</v>
      </c>
      <c r="G139" s="70">
        <f t="shared" si="43"/>
        <v>213474.85635113795</v>
      </c>
      <c r="H139" s="73">
        <f t="shared" si="40"/>
        <v>130674.64504869451</v>
      </c>
      <c r="I139" s="127">
        <f t="shared" si="41"/>
        <v>130674.64504869451</v>
      </c>
      <c r="J139" s="69">
        <f t="shared" si="44"/>
        <v>0</v>
      </c>
      <c r="K139" s="69"/>
      <c r="L139" s="150"/>
      <c r="M139" s="69">
        <f t="shared" si="45"/>
        <v>0</v>
      </c>
      <c r="N139" s="150"/>
      <c r="O139" s="69">
        <f t="shared" si="46"/>
        <v>0</v>
      </c>
      <c r="P139" s="69">
        <f t="shared" si="47"/>
        <v>0</v>
      </c>
      <c r="Q139" s="1"/>
    </row>
    <row r="140" spans="2:17">
      <c r="B140" s="9" t="str">
        <f t="shared" si="29"/>
        <v/>
      </c>
      <c r="C140" s="64">
        <f>IF(D93="","-",+C139+1)</f>
        <v>2049</v>
      </c>
      <c r="D140" s="65">
        <f>IF(F139+SUM(E$99:E139)=D$92,F139,D$92-SUM(E$99:E139))</f>
        <v>160139.52754161414</v>
      </c>
      <c r="E140" s="71">
        <f>IF(+J96&lt;F139,J96,D140)</f>
        <v>106670.65761904762</v>
      </c>
      <c r="F140" s="70">
        <f t="shared" si="42"/>
        <v>53468.869922566519</v>
      </c>
      <c r="G140" s="70">
        <f t="shared" si="43"/>
        <v>106804.19873209033</v>
      </c>
      <c r="H140" s="73">
        <f t="shared" si="40"/>
        <v>118680.15928879748</v>
      </c>
      <c r="I140" s="127">
        <f t="shared" si="41"/>
        <v>118680.15928879748</v>
      </c>
      <c r="J140" s="69">
        <f t="shared" si="44"/>
        <v>0</v>
      </c>
      <c r="K140" s="69"/>
      <c r="L140" s="150"/>
      <c r="M140" s="69">
        <f t="shared" si="45"/>
        <v>0</v>
      </c>
      <c r="N140" s="150"/>
      <c r="O140" s="69">
        <f t="shared" si="46"/>
        <v>0</v>
      </c>
      <c r="P140" s="69">
        <f t="shared" si="47"/>
        <v>0</v>
      </c>
      <c r="Q140" s="1"/>
    </row>
    <row r="141" spans="2:17">
      <c r="B141" s="9" t="str">
        <f t="shared" si="29"/>
        <v/>
      </c>
      <c r="C141" s="64">
        <f>IF(D93="","-",+C140+1)</f>
        <v>2050</v>
      </c>
      <c r="D141" s="65">
        <f>IF(F140+SUM(E$99:E140)=D$92,F140,D$92-SUM(E$99:E140))</f>
        <v>53468.869922566519</v>
      </c>
      <c r="E141" s="71">
        <f>IF(+J96&lt;F140,J96,D141)</f>
        <v>53468.869922566519</v>
      </c>
      <c r="F141" s="70">
        <f t="shared" si="42"/>
        <v>0</v>
      </c>
      <c r="G141" s="70">
        <f t="shared" si="43"/>
        <v>26734.434961283259</v>
      </c>
      <c r="H141" s="73">
        <f t="shared" si="40"/>
        <v>56474.999317467198</v>
      </c>
      <c r="I141" s="127">
        <f t="shared" si="41"/>
        <v>56474.999317467198</v>
      </c>
      <c r="J141" s="69">
        <f t="shared" si="44"/>
        <v>0</v>
      </c>
      <c r="K141" s="69"/>
      <c r="L141" s="150"/>
      <c r="M141" s="69">
        <f t="shared" si="45"/>
        <v>0</v>
      </c>
      <c r="N141" s="150"/>
      <c r="O141" s="69">
        <f t="shared" si="46"/>
        <v>0</v>
      </c>
      <c r="P141" s="69">
        <f t="shared" si="47"/>
        <v>0</v>
      </c>
      <c r="Q141" s="1"/>
    </row>
    <row r="142" spans="2:17">
      <c r="B142" s="9" t="str">
        <f t="shared" si="29"/>
        <v/>
      </c>
      <c r="C142" s="64">
        <f>IF(D93="","-",+C141+1)</f>
        <v>2051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42"/>
        <v>0</v>
      </c>
      <c r="G142" s="70">
        <f t="shared" si="43"/>
        <v>0</v>
      </c>
      <c r="H142" s="73">
        <f t="shared" si="40"/>
        <v>0</v>
      </c>
      <c r="I142" s="127">
        <f t="shared" si="41"/>
        <v>0</v>
      </c>
      <c r="J142" s="69">
        <f t="shared" si="44"/>
        <v>0</v>
      </c>
      <c r="K142" s="69"/>
      <c r="L142" s="150"/>
      <c r="M142" s="69">
        <f t="shared" si="45"/>
        <v>0</v>
      </c>
      <c r="N142" s="150"/>
      <c r="O142" s="69">
        <f t="shared" si="46"/>
        <v>0</v>
      </c>
      <c r="P142" s="69">
        <f t="shared" si="47"/>
        <v>0</v>
      </c>
      <c r="Q142" s="1"/>
    </row>
    <row r="143" spans="2:17">
      <c r="B143" s="9" t="str">
        <f t="shared" si="29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42"/>
        <v>0</v>
      </c>
      <c r="G143" s="70">
        <f t="shared" si="43"/>
        <v>0</v>
      </c>
      <c r="H143" s="73">
        <f t="shared" si="40"/>
        <v>0</v>
      </c>
      <c r="I143" s="127">
        <f t="shared" si="41"/>
        <v>0</v>
      </c>
      <c r="J143" s="69">
        <f t="shared" si="44"/>
        <v>0</v>
      </c>
      <c r="K143" s="69"/>
      <c r="L143" s="150"/>
      <c r="M143" s="69">
        <f t="shared" si="45"/>
        <v>0</v>
      </c>
      <c r="N143" s="150"/>
      <c r="O143" s="69">
        <f t="shared" si="46"/>
        <v>0</v>
      </c>
      <c r="P143" s="69">
        <f t="shared" si="47"/>
        <v>0</v>
      </c>
      <c r="Q143" s="1"/>
    </row>
    <row r="144" spans="2:17">
      <c r="B144" s="9" t="str">
        <f t="shared" si="29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42"/>
        <v>0</v>
      </c>
      <c r="G144" s="70">
        <f t="shared" si="43"/>
        <v>0</v>
      </c>
      <c r="H144" s="73">
        <f t="shared" si="40"/>
        <v>0</v>
      </c>
      <c r="I144" s="127">
        <f t="shared" si="41"/>
        <v>0</v>
      </c>
      <c r="J144" s="69">
        <f t="shared" si="44"/>
        <v>0</v>
      </c>
      <c r="K144" s="69"/>
      <c r="L144" s="150"/>
      <c r="M144" s="69">
        <f t="shared" si="45"/>
        <v>0</v>
      </c>
      <c r="N144" s="150"/>
      <c r="O144" s="69">
        <f t="shared" si="46"/>
        <v>0</v>
      </c>
      <c r="P144" s="69">
        <f t="shared" si="47"/>
        <v>0</v>
      </c>
      <c r="Q144" s="1"/>
    </row>
    <row r="145" spans="2:17">
      <c r="B145" s="9" t="str">
        <f t="shared" si="29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42"/>
        <v>0</v>
      </c>
      <c r="G145" s="70">
        <f t="shared" si="43"/>
        <v>0</v>
      </c>
      <c r="H145" s="73">
        <f t="shared" si="40"/>
        <v>0</v>
      </c>
      <c r="I145" s="127">
        <f t="shared" si="41"/>
        <v>0</v>
      </c>
      <c r="J145" s="69">
        <f t="shared" si="44"/>
        <v>0</v>
      </c>
      <c r="K145" s="69"/>
      <c r="L145" s="150"/>
      <c r="M145" s="69">
        <f t="shared" si="45"/>
        <v>0</v>
      </c>
      <c r="N145" s="150"/>
      <c r="O145" s="69">
        <f t="shared" si="46"/>
        <v>0</v>
      </c>
      <c r="P145" s="69">
        <f t="shared" si="47"/>
        <v>0</v>
      </c>
      <c r="Q145" s="1"/>
    </row>
    <row r="146" spans="2:17">
      <c r="B146" s="9" t="str">
        <f t="shared" si="29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42"/>
        <v>0</v>
      </c>
      <c r="G146" s="70">
        <f t="shared" si="43"/>
        <v>0</v>
      </c>
      <c r="H146" s="73">
        <f t="shared" si="40"/>
        <v>0</v>
      </c>
      <c r="I146" s="127">
        <f t="shared" si="41"/>
        <v>0</v>
      </c>
      <c r="J146" s="69">
        <f t="shared" si="44"/>
        <v>0</v>
      </c>
      <c r="K146" s="69"/>
      <c r="L146" s="150"/>
      <c r="M146" s="69">
        <f t="shared" si="45"/>
        <v>0</v>
      </c>
      <c r="N146" s="150"/>
      <c r="O146" s="69">
        <f t="shared" si="46"/>
        <v>0</v>
      </c>
      <c r="P146" s="69">
        <f t="shared" si="47"/>
        <v>0</v>
      </c>
      <c r="Q146" s="1"/>
    </row>
    <row r="147" spans="2:17">
      <c r="B147" s="9" t="str">
        <f t="shared" si="29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42"/>
        <v>0</v>
      </c>
      <c r="G147" s="70">
        <f t="shared" si="43"/>
        <v>0</v>
      </c>
      <c r="H147" s="73">
        <f t="shared" si="40"/>
        <v>0</v>
      </c>
      <c r="I147" s="127">
        <f t="shared" si="41"/>
        <v>0</v>
      </c>
      <c r="J147" s="69">
        <f t="shared" si="44"/>
        <v>0</v>
      </c>
      <c r="K147" s="69"/>
      <c r="L147" s="150"/>
      <c r="M147" s="69">
        <f t="shared" si="45"/>
        <v>0</v>
      </c>
      <c r="N147" s="150"/>
      <c r="O147" s="69">
        <f t="shared" si="46"/>
        <v>0</v>
      </c>
      <c r="P147" s="69">
        <f t="shared" si="47"/>
        <v>0</v>
      </c>
      <c r="Q147" s="1"/>
    </row>
    <row r="148" spans="2:17">
      <c r="B148" s="9" t="str">
        <f t="shared" si="29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42"/>
        <v>0</v>
      </c>
      <c r="G148" s="70">
        <f t="shared" si="43"/>
        <v>0</v>
      </c>
      <c r="H148" s="73">
        <f t="shared" si="40"/>
        <v>0</v>
      </c>
      <c r="I148" s="127">
        <f t="shared" si="41"/>
        <v>0</v>
      </c>
      <c r="J148" s="69">
        <f t="shared" si="44"/>
        <v>0</v>
      </c>
      <c r="K148" s="69"/>
      <c r="L148" s="150"/>
      <c r="M148" s="69">
        <f t="shared" si="45"/>
        <v>0</v>
      </c>
      <c r="N148" s="150"/>
      <c r="O148" s="69">
        <f t="shared" si="46"/>
        <v>0</v>
      </c>
      <c r="P148" s="69">
        <f t="shared" si="47"/>
        <v>0</v>
      </c>
      <c r="Q148" s="1"/>
    </row>
    <row r="149" spans="2:17">
      <c r="B149" s="9" t="str">
        <f t="shared" si="29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42"/>
        <v>0</v>
      </c>
      <c r="G149" s="70">
        <f t="shared" si="43"/>
        <v>0</v>
      </c>
      <c r="H149" s="73">
        <f t="shared" si="40"/>
        <v>0</v>
      </c>
      <c r="I149" s="127">
        <f t="shared" si="41"/>
        <v>0</v>
      </c>
      <c r="J149" s="69">
        <f t="shared" si="44"/>
        <v>0</v>
      </c>
      <c r="K149" s="69"/>
      <c r="L149" s="150"/>
      <c r="M149" s="69">
        <f t="shared" si="45"/>
        <v>0</v>
      </c>
      <c r="N149" s="150"/>
      <c r="O149" s="69">
        <f t="shared" si="46"/>
        <v>0</v>
      </c>
      <c r="P149" s="69">
        <f t="shared" si="47"/>
        <v>0</v>
      </c>
      <c r="Q149" s="1"/>
    </row>
    <row r="150" spans="2:17">
      <c r="B150" s="9" t="str">
        <f t="shared" si="29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42"/>
        <v>0</v>
      </c>
      <c r="G150" s="70">
        <f t="shared" si="43"/>
        <v>0</v>
      </c>
      <c r="H150" s="73">
        <f t="shared" si="40"/>
        <v>0</v>
      </c>
      <c r="I150" s="127">
        <f t="shared" si="41"/>
        <v>0</v>
      </c>
      <c r="J150" s="69">
        <f t="shared" si="44"/>
        <v>0</v>
      </c>
      <c r="K150" s="69"/>
      <c r="L150" s="150"/>
      <c r="M150" s="69">
        <f t="shared" si="45"/>
        <v>0</v>
      </c>
      <c r="N150" s="150"/>
      <c r="O150" s="69">
        <f t="shared" si="46"/>
        <v>0</v>
      </c>
      <c r="P150" s="69">
        <f t="shared" si="47"/>
        <v>0</v>
      </c>
      <c r="Q150" s="1"/>
    </row>
    <row r="151" spans="2:17">
      <c r="B151" s="9" t="str">
        <f t="shared" si="29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42"/>
        <v>0</v>
      </c>
      <c r="G151" s="70">
        <f t="shared" si="43"/>
        <v>0</v>
      </c>
      <c r="H151" s="73">
        <f t="shared" si="40"/>
        <v>0</v>
      </c>
      <c r="I151" s="127">
        <f t="shared" si="41"/>
        <v>0</v>
      </c>
      <c r="J151" s="69">
        <f t="shared" si="44"/>
        <v>0</v>
      </c>
      <c r="K151" s="69"/>
      <c r="L151" s="150"/>
      <c r="M151" s="69">
        <f t="shared" si="45"/>
        <v>0</v>
      </c>
      <c r="N151" s="150"/>
      <c r="O151" s="69">
        <f t="shared" si="46"/>
        <v>0</v>
      </c>
      <c r="P151" s="69">
        <f t="shared" si="47"/>
        <v>0</v>
      </c>
      <c r="Q151" s="1"/>
    </row>
    <row r="152" spans="2:17">
      <c r="B152" s="9" t="str">
        <f t="shared" si="29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42"/>
        <v>0</v>
      </c>
      <c r="G152" s="70">
        <f t="shared" si="43"/>
        <v>0</v>
      </c>
      <c r="H152" s="73">
        <f t="shared" si="40"/>
        <v>0</v>
      </c>
      <c r="I152" s="127">
        <f t="shared" si="41"/>
        <v>0</v>
      </c>
      <c r="J152" s="69">
        <f t="shared" si="44"/>
        <v>0</v>
      </c>
      <c r="K152" s="69"/>
      <c r="L152" s="150"/>
      <c r="M152" s="69">
        <f t="shared" si="45"/>
        <v>0</v>
      </c>
      <c r="N152" s="150"/>
      <c r="O152" s="69">
        <f t="shared" si="46"/>
        <v>0</v>
      </c>
      <c r="P152" s="69">
        <f t="shared" si="47"/>
        <v>0</v>
      </c>
      <c r="Q152" s="1"/>
    </row>
    <row r="153" spans="2:17">
      <c r="B153" s="9" t="str">
        <f t="shared" si="29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42"/>
        <v>0</v>
      </c>
      <c r="G153" s="70">
        <f t="shared" si="43"/>
        <v>0</v>
      </c>
      <c r="H153" s="73">
        <f t="shared" si="40"/>
        <v>0</v>
      </c>
      <c r="I153" s="127">
        <f t="shared" si="41"/>
        <v>0</v>
      </c>
      <c r="J153" s="69">
        <f t="shared" si="44"/>
        <v>0</v>
      </c>
      <c r="K153" s="69"/>
      <c r="L153" s="150"/>
      <c r="M153" s="69">
        <f t="shared" si="45"/>
        <v>0</v>
      </c>
      <c r="N153" s="150"/>
      <c r="O153" s="69">
        <f t="shared" si="46"/>
        <v>0</v>
      </c>
      <c r="P153" s="69">
        <f t="shared" si="47"/>
        <v>0</v>
      </c>
      <c r="Q153" s="1"/>
    </row>
    <row r="154" spans="2:17" ht="13.5" thickBot="1">
      <c r="B154" s="9" t="str">
        <f t="shared" si="29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42"/>
        <v>0</v>
      </c>
      <c r="G154" s="75">
        <f t="shared" si="43"/>
        <v>0</v>
      </c>
      <c r="H154" s="77">
        <f t="shared" si="40"/>
        <v>0</v>
      </c>
      <c r="I154" s="128">
        <f t="shared" si="41"/>
        <v>0</v>
      </c>
      <c r="J154" s="79">
        <f t="shared" si="44"/>
        <v>0</v>
      </c>
      <c r="K154" s="69"/>
      <c r="L154" s="151"/>
      <c r="M154" s="79">
        <f t="shared" si="45"/>
        <v>0</v>
      </c>
      <c r="N154" s="151"/>
      <c r="O154" s="79">
        <f t="shared" si="46"/>
        <v>0</v>
      </c>
      <c r="P154" s="79">
        <f t="shared" si="47"/>
        <v>0</v>
      </c>
      <c r="Q154" s="1"/>
    </row>
    <row r="155" spans="2:17">
      <c r="C155" s="65" t="s">
        <v>78</v>
      </c>
      <c r="D155" s="22"/>
      <c r="E155" s="22">
        <f>SUM(E99:E154)</f>
        <v>4480167.6199999982</v>
      </c>
      <c r="F155" s="22"/>
      <c r="G155" s="22"/>
      <c r="H155" s="22">
        <f>SUM(H99:H154)</f>
        <v>15881832.389993314</v>
      </c>
      <c r="I155" s="22">
        <f>SUM(I99:I154)</f>
        <v>15881832.389993314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indexed="8"/>
  </sheetPr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74</v>
      </c>
      <c r="Q1" s="19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7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+SWE.WS.F.BPU.ATRR.Projected!L19</f>
        <v>2022</v>
      </c>
      <c r="J10" s="41"/>
      <c r="K10" s="22" t="s">
        <v>53</v>
      </c>
      <c r="O10" s="4"/>
      <c r="P10" s="4"/>
    </row>
    <row r="11" spans="1:17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SWE.WS.F.BPU.ATRR.Projected!$F$81</f>
        <v>0.11244409688307042</v>
      </c>
      <c r="J12" s="52"/>
      <c r="K12" t="s">
        <v>58</v>
      </c>
      <c r="O12" s="4"/>
      <c r="P12" s="4"/>
    </row>
    <row r="13" spans="1:17">
      <c r="C13" s="47" t="s">
        <v>59</v>
      </c>
      <c r="D13" s="49">
        <f>+SWE.WS.F.BPU.ATRR.Projected!F$93</f>
        <v>42</v>
      </c>
      <c r="E13" s="47" t="s">
        <v>60</v>
      </c>
      <c r="F13" s="45"/>
      <c r="G13" s="7"/>
      <c r="H13" s="7"/>
      <c r="I13" s="51">
        <f>IF(G5="",I12,SWE.WS.F.BPU.ATRR.Projected!$F$80)</f>
        <v>0.11244409688307042</v>
      </c>
      <c r="J13" s="52"/>
      <c r="K13" s="22" t="s">
        <v>61</v>
      </c>
      <c r="L13" s="11"/>
      <c r="M13" s="11"/>
      <c r="N13" s="11"/>
      <c r="O13" s="4"/>
      <c r="P13" s="4"/>
    </row>
    <row r="14" spans="1:17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>
      <c r="B33" s="9" t="str">
        <f t="shared" si="4"/>
        <v/>
      </c>
      <c r="C33" s="6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.5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8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2020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>
      <c r="C92" s="47" t="s">
        <v>51</v>
      </c>
      <c r="D92" s="44">
        <v>0</v>
      </c>
      <c r="E92" s="10" t="s">
        <v>86</v>
      </c>
      <c r="H92" s="45"/>
      <c r="I92" s="45"/>
      <c r="J92" s="46">
        <f>+'SWE.WS.G.BPU.ATRR.True-up'!M16</f>
        <v>2020</v>
      </c>
      <c r="K92" s="41"/>
      <c r="L92" s="22" t="s">
        <v>87</v>
      </c>
      <c r="P92" s="4"/>
      <c r="Q92" s="1"/>
    </row>
    <row r="93" spans="1:17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0.11244409688307042</v>
      </c>
      <c r="K94" s="52"/>
      <c r="L94" t="s">
        <v>88</v>
      </c>
      <c r="P94" s="4"/>
      <c r="Q94" s="1"/>
    </row>
    <row r="95" spans="1:17">
      <c r="C95" s="47" t="s">
        <v>59</v>
      </c>
      <c r="D95" s="49">
        <f>'SWE.WS.G.BPU.ATRR.True-up'!F$93</f>
        <v>42</v>
      </c>
      <c r="E95" s="47" t="s">
        <v>60</v>
      </c>
      <c r="F95" s="45"/>
      <c r="G95" s="45"/>
      <c r="J95" s="51">
        <f>IF(H87="",J94,'SWE.WS.G.BPU.ATRR.True-up'!$F$80)</f>
        <v>0.11244409688307042</v>
      </c>
      <c r="K95" s="11"/>
      <c r="L95" s="22" t="s">
        <v>61</v>
      </c>
      <c r="M95" s="11"/>
      <c r="N95" s="11"/>
      <c r="O95" s="11"/>
      <c r="P95" s="4"/>
      <c r="Q95" s="1"/>
    </row>
    <row r="96" spans="1:17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>
      <c r="B113" s="9" t="str">
        <f t="shared" si="19"/>
        <v/>
      </c>
      <c r="C113" s="6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.5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21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169520.30244335823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169520.30244335823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666" t="s">
        <v>486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39114.690476190473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 t="shared" ref="K23:K28" si="10">G23</f>
        <v>218211.46569994657</v>
      </c>
      <c r="L23" s="519">
        <f t="shared" si="6"/>
        <v>0</v>
      </c>
      <c r="M23" s="518">
        <f t="shared" ref="M23:M28" si="11"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 t="shared" si="10"/>
        <v>206416.1656138415</v>
      </c>
      <c r="L24" s="519">
        <f t="shared" si="6"/>
        <v>0</v>
      </c>
      <c r="M24" s="518">
        <f t="shared" si="11"/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207652.58306545476</v>
      </c>
      <c r="H25" s="610">
        <v>207652.58306545476</v>
      </c>
      <c r="I25" s="511">
        <f t="shared" si="9"/>
        <v>0</v>
      </c>
      <c r="J25" s="511"/>
      <c r="K25" s="518">
        <f t="shared" si="10"/>
        <v>207652.58306545476</v>
      </c>
      <c r="L25" s="519">
        <f t="shared" si="6"/>
        <v>0</v>
      </c>
      <c r="M25" s="518">
        <f t="shared" si="11"/>
        <v>207652.58306545476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40068.707317073167</v>
      </c>
      <c r="F26" s="608">
        <v>1258478.0309992223</v>
      </c>
      <c r="G26" s="609">
        <v>202560.08681377117</v>
      </c>
      <c r="H26" s="610">
        <v>202560.08681377117</v>
      </c>
      <c r="I26" s="511">
        <f t="shared" si="9"/>
        <v>0</v>
      </c>
      <c r="J26" s="511"/>
      <c r="K26" s="518">
        <f t="shared" si="10"/>
        <v>202560.08681377117</v>
      </c>
      <c r="L26" s="519">
        <f t="shared" ref="L26" si="12">IF(K26&lt;&gt;0,+G26-K26,0)</f>
        <v>0</v>
      </c>
      <c r="M26" s="518">
        <f t="shared" si="11"/>
        <v>202560.08681377117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166805.4048847931</v>
      </c>
      <c r="H27" s="610">
        <v>166805.4048847931</v>
      </c>
      <c r="I27" s="511">
        <f t="shared" si="9"/>
        <v>0</v>
      </c>
      <c r="J27" s="511"/>
      <c r="K27" s="518">
        <f t="shared" si="10"/>
        <v>166805.4048847931</v>
      </c>
      <c r="L27" s="519">
        <f t="shared" ref="L27" si="13">IF(K27&lt;&gt;0,+G27-K27,0)</f>
        <v>0</v>
      </c>
      <c r="M27" s="518">
        <f t="shared" si="11"/>
        <v>166805.4048847931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1220272.9844875946</v>
      </c>
      <c r="E28" s="609">
        <v>39114.690476190473</v>
      </c>
      <c r="F28" s="608">
        <v>1181158.294011404</v>
      </c>
      <c r="G28" s="609">
        <v>166396.00554039481</v>
      </c>
      <c r="H28" s="610">
        <v>166396.00554039481</v>
      </c>
      <c r="I28" s="511">
        <f t="shared" si="9"/>
        <v>0</v>
      </c>
      <c r="J28" s="511"/>
      <c r="K28" s="518">
        <f t="shared" si="10"/>
        <v>166396.00554039481</v>
      </c>
      <c r="L28" s="519">
        <f t="shared" ref="L28" si="14">IF(K28&lt;&gt;0,+G28-K28,0)</f>
        <v>0</v>
      </c>
      <c r="M28" s="518">
        <f t="shared" si="11"/>
        <v>166396.00554039481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523">
        <f>IF(F28+SUM(E$17:E28)=D$10,F28,D$10-SUM(E$17:E28))</f>
        <v>1179294.6332059586</v>
      </c>
      <c r="E29" s="522">
        <f>IF(+I14&lt;F28,I14,D29)</f>
        <v>39114.690476190473</v>
      </c>
      <c r="F29" s="523">
        <f t="shared" ref="F29:F48" si="15">+D29-E29</f>
        <v>1140179.9427297681</v>
      </c>
      <c r="G29" s="524">
        <f t="shared" ref="G29:G55" si="16">+I$12*((D29+F29)/2)+E29</f>
        <v>169520.30244335823</v>
      </c>
      <c r="H29" s="491">
        <f t="shared" ref="H29:H55" si="17">+I$13*((D29+F29)/2)+E29</f>
        <v>169520.30244335823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1140179.9427297681</v>
      </c>
      <c r="E30" s="522">
        <f>IF(+I14&lt;F29,I14,D30)</f>
        <v>39114.690476190473</v>
      </c>
      <c r="F30" s="523">
        <f t="shared" si="15"/>
        <v>1101065.2522535776</v>
      </c>
      <c r="G30" s="524">
        <f t="shared" si="16"/>
        <v>165122.08639790214</v>
      </c>
      <c r="H30" s="491">
        <f t="shared" si="17"/>
        <v>165122.08639790214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1101065.2522535776</v>
      </c>
      <c r="E31" s="522">
        <f>IF(+I14&lt;F30,I14,D31)</f>
        <v>39114.690476190473</v>
      </c>
      <c r="F31" s="523">
        <f t="shared" si="15"/>
        <v>1061950.561777387</v>
      </c>
      <c r="G31" s="524">
        <f t="shared" si="16"/>
        <v>160723.8703524461</v>
      </c>
      <c r="H31" s="491">
        <f t="shared" si="17"/>
        <v>160723.8703524461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1061950.561777387</v>
      </c>
      <c r="E32" s="522">
        <f>IF(+I14&lt;F31,I14,D32)</f>
        <v>39114.690476190473</v>
      </c>
      <c r="F32" s="523">
        <f t="shared" si="15"/>
        <v>1022835.8713011965</v>
      </c>
      <c r="G32" s="524">
        <f t="shared" si="16"/>
        <v>156325.65430698998</v>
      </c>
      <c r="H32" s="491">
        <f t="shared" si="17"/>
        <v>156325.65430698998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1022835.8713011965</v>
      </c>
      <c r="E33" s="522">
        <f>IF(+I14&lt;F32,I14,D33)</f>
        <v>39114.690476190473</v>
      </c>
      <c r="F33" s="523">
        <f t="shared" si="15"/>
        <v>983721.18082500598</v>
      </c>
      <c r="G33" s="524">
        <f t="shared" si="16"/>
        <v>151927.43826153391</v>
      </c>
      <c r="H33" s="491">
        <f t="shared" si="17"/>
        <v>151927.43826153391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983721.18082500598</v>
      </c>
      <c r="E34" s="522">
        <f>IF(+I14&lt;F33,I14,D34)</f>
        <v>39114.690476190473</v>
      </c>
      <c r="F34" s="523">
        <f t="shared" si="15"/>
        <v>944606.49034881545</v>
      </c>
      <c r="G34" s="524">
        <f t="shared" si="16"/>
        <v>147529.22221607785</v>
      </c>
      <c r="H34" s="491">
        <f t="shared" si="17"/>
        <v>147529.22221607785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944606.49034881545</v>
      </c>
      <c r="E35" s="522">
        <f>IF(+I14&lt;F34,I14,D35)</f>
        <v>39114.690476190473</v>
      </c>
      <c r="F35" s="523">
        <f t="shared" si="15"/>
        <v>905491.79987262492</v>
      </c>
      <c r="G35" s="524">
        <f t="shared" si="16"/>
        <v>143131.00617062175</v>
      </c>
      <c r="H35" s="491">
        <f t="shared" si="17"/>
        <v>143131.00617062175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905491.79987262492</v>
      </c>
      <c r="E36" s="522">
        <f>IF(+I14&lt;F35,I14,D36)</f>
        <v>39114.690476190473</v>
      </c>
      <c r="F36" s="523">
        <f t="shared" si="15"/>
        <v>866377.10939643439</v>
      </c>
      <c r="G36" s="524">
        <f t="shared" si="16"/>
        <v>138732.79012516566</v>
      </c>
      <c r="H36" s="491">
        <f t="shared" si="17"/>
        <v>138732.79012516566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866377.10939643439</v>
      </c>
      <c r="E37" s="522">
        <f>IF(+I14&lt;F36,I14,D37)</f>
        <v>39114.690476190473</v>
      </c>
      <c r="F37" s="523">
        <f t="shared" si="15"/>
        <v>827262.41892024386</v>
      </c>
      <c r="G37" s="524">
        <f t="shared" si="16"/>
        <v>134334.57407970959</v>
      </c>
      <c r="H37" s="491">
        <f t="shared" si="17"/>
        <v>134334.57407970959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827262.41892024386</v>
      </c>
      <c r="E38" s="522">
        <f>IF(+I14&lt;F37,I14,D38)</f>
        <v>39114.690476190473</v>
      </c>
      <c r="F38" s="523">
        <f t="shared" si="15"/>
        <v>788147.72844405333</v>
      </c>
      <c r="G38" s="524">
        <f t="shared" si="16"/>
        <v>129936.35803425351</v>
      </c>
      <c r="H38" s="491">
        <f t="shared" si="17"/>
        <v>129936.35803425351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788147.72844405333</v>
      </c>
      <c r="E39" s="522">
        <f>IF(+I14&lt;F38,I14,D39)</f>
        <v>39114.690476190473</v>
      </c>
      <c r="F39" s="523">
        <f t="shared" si="15"/>
        <v>749033.03796786279</v>
      </c>
      <c r="G39" s="524">
        <f t="shared" si="16"/>
        <v>125538.14198879743</v>
      </c>
      <c r="H39" s="491">
        <f t="shared" si="17"/>
        <v>125538.14198879743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749033.03796786279</v>
      </c>
      <c r="E40" s="522">
        <f>IF(+I14&lt;F39,I14,D40)</f>
        <v>39114.690476190473</v>
      </c>
      <c r="F40" s="523">
        <f t="shared" si="15"/>
        <v>709918.34749167226</v>
      </c>
      <c r="G40" s="524">
        <f t="shared" si="16"/>
        <v>121139.92594334135</v>
      </c>
      <c r="H40" s="491">
        <f t="shared" si="17"/>
        <v>121139.92594334135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709918.34749167226</v>
      </c>
      <c r="E41" s="522">
        <f>IF(+I14&lt;F40,I14,D41)</f>
        <v>39114.690476190473</v>
      </c>
      <c r="F41" s="523">
        <f t="shared" si="15"/>
        <v>670803.65701548173</v>
      </c>
      <c r="G41" s="524">
        <f t="shared" si="16"/>
        <v>116741.70989788527</v>
      </c>
      <c r="H41" s="491">
        <f t="shared" si="17"/>
        <v>116741.70989788527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670803.65701548173</v>
      </c>
      <c r="E42" s="522">
        <f>IF(+I14&lt;F41,I14,D42)</f>
        <v>39114.690476190473</v>
      </c>
      <c r="F42" s="523">
        <f t="shared" si="15"/>
        <v>631688.9665392912</v>
      </c>
      <c r="G42" s="524">
        <f t="shared" si="16"/>
        <v>112343.49385242919</v>
      </c>
      <c r="H42" s="491">
        <f t="shared" si="17"/>
        <v>112343.49385242919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631688.9665392912</v>
      </c>
      <c r="E43" s="522">
        <f>IF(+I14&lt;F42,I14,D43)</f>
        <v>39114.690476190473</v>
      </c>
      <c r="F43" s="523">
        <f t="shared" si="15"/>
        <v>592574.27606310067</v>
      </c>
      <c r="G43" s="524">
        <f t="shared" si="16"/>
        <v>107945.27780697311</v>
      </c>
      <c r="H43" s="491">
        <f t="shared" si="17"/>
        <v>107945.27780697311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592574.27606310067</v>
      </c>
      <c r="E44" s="522">
        <f>IF(+I14&lt;F43,I14,D44)</f>
        <v>39114.690476190473</v>
      </c>
      <c r="F44" s="523">
        <f t="shared" si="15"/>
        <v>553459.58558691014</v>
      </c>
      <c r="G44" s="524">
        <f t="shared" si="16"/>
        <v>103547.06176151705</v>
      </c>
      <c r="H44" s="491">
        <f t="shared" si="17"/>
        <v>103547.06176151705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553459.58558691014</v>
      </c>
      <c r="E45" s="522">
        <f>IF(+I14&lt;F44,I14,D45)</f>
        <v>39114.690476190473</v>
      </c>
      <c r="F45" s="523">
        <f t="shared" si="15"/>
        <v>514344.89511071966</v>
      </c>
      <c r="G45" s="524">
        <f t="shared" si="16"/>
        <v>99148.845716060954</v>
      </c>
      <c r="H45" s="491">
        <f t="shared" si="17"/>
        <v>99148.845716060954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514344.89511071966</v>
      </c>
      <c r="E46" s="522">
        <f>IF(+I14&lt;F45,I14,D46)</f>
        <v>39114.690476190473</v>
      </c>
      <c r="F46" s="523">
        <f t="shared" si="15"/>
        <v>475230.20463452919</v>
      </c>
      <c r="G46" s="524">
        <f t="shared" si="16"/>
        <v>94750.629670604889</v>
      </c>
      <c r="H46" s="491">
        <f t="shared" si="17"/>
        <v>94750.629670604889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475230.20463452919</v>
      </c>
      <c r="E47" s="522">
        <f>IF(+I14&lt;F46,I14,D47)</f>
        <v>39114.690476190473</v>
      </c>
      <c r="F47" s="523">
        <f t="shared" si="15"/>
        <v>436115.51415833872</v>
      </c>
      <c r="G47" s="524">
        <f t="shared" si="16"/>
        <v>90352.413625148823</v>
      </c>
      <c r="H47" s="491">
        <f t="shared" si="17"/>
        <v>90352.413625148823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436115.51415833872</v>
      </c>
      <c r="E48" s="522">
        <f>IF(+I14&lt;F47,I14,D48)</f>
        <v>39114.690476190473</v>
      </c>
      <c r="F48" s="523">
        <f t="shared" si="15"/>
        <v>397000.82368214824</v>
      </c>
      <c r="G48" s="524">
        <f t="shared" si="16"/>
        <v>85954.197579692744</v>
      </c>
      <c r="H48" s="491">
        <f t="shared" si="17"/>
        <v>85954.197579692744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397000.82368214824</v>
      </c>
      <c r="E49" s="522">
        <f>IF(+I14&lt;F48,I14,D49)</f>
        <v>39114.690476190473</v>
      </c>
      <c r="F49" s="523">
        <f t="shared" ref="F49:F72" si="18">+D49-E49</f>
        <v>357886.13320595777</v>
      </c>
      <c r="G49" s="524">
        <f t="shared" si="16"/>
        <v>81555.981534236664</v>
      </c>
      <c r="H49" s="491">
        <f t="shared" si="17"/>
        <v>81555.981534236664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357886.13320595777</v>
      </c>
      <c r="E50" s="522">
        <f>IF(+I14&lt;F49,I14,D50)</f>
        <v>39114.690476190473</v>
      </c>
      <c r="F50" s="523">
        <f t="shared" si="18"/>
        <v>318771.4427297673</v>
      </c>
      <c r="G50" s="524">
        <f t="shared" si="16"/>
        <v>77157.765488780598</v>
      </c>
      <c r="H50" s="491">
        <f t="shared" si="17"/>
        <v>77157.765488780598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318771.4427297673</v>
      </c>
      <c r="E51" s="522">
        <f>IF(+I14&lt;F50,I14,D51)</f>
        <v>39114.690476190473</v>
      </c>
      <c r="F51" s="523">
        <f t="shared" si="18"/>
        <v>279656.75225357682</v>
      </c>
      <c r="G51" s="524">
        <f t="shared" si="16"/>
        <v>72759.549443324519</v>
      </c>
      <c r="H51" s="491">
        <f t="shared" si="17"/>
        <v>72759.549443324519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279656.75225357682</v>
      </c>
      <c r="E52" s="522">
        <f>IF(+I14&lt;F51,I14,D52)</f>
        <v>39114.690476190473</v>
      </c>
      <c r="F52" s="523">
        <f t="shared" si="18"/>
        <v>240542.06177738635</v>
      </c>
      <c r="G52" s="524">
        <f t="shared" si="16"/>
        <v>68361.333397868453</v>
      </c>
      <c r="H52" s="491">
        <f t="shared" si="17"/>
        <v>68361.333397868453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240542.06177738635</v>
      </c>
      <c r="E53" s="522">
        <f>IF(+I14&lt;F52,I14,D53)</f>
        <v>39114.690476190473</v>
      </c>
      <c r="F53" s="523">
        <f t="shared" si="18"/>
        <v>201427.37130119588</v>
      </c>
      <c r="G53" s="524">
        <f t="shared" si="16"/>
        <v>63963.117352412373</v>
      </c>
      <c r="H53" s="491">
        <f t="shared" si="17"/>
        <v>63963.117352412373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201427.37130119588</v>
      </c>
      <c r="E54" s="522">
        <f>IF(+I14&lt;F53,I14,D54)</f>
        <v>39114.690476190473</v>
      </c>
      <c r="F54" s="523">
        <f t="shared" si="18"/>
        <v>162312.6808250054</v>
      </c>
      <c r="G54" s="524">
        <f t="shared" si="16"/>
        <v>59564.901306956308</v>
      </c>
      <c r="H54" s="491">
        <f t="shared" si="17"/>
        <v>59564.901306956308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162312.6808250054</v>
      </c>
      <c r="E55" s="522">
        <f>IF(+I14&lt;F54,I14,D55)</f>
        <v>39114.690476190473</v>
      </c>
      <c r="F55" s="523">
        <f t="shared" si="18"/>
        <v>123197.99034881493</v>
      </c>
      <c r="G55" s="524">
        <f t="shared" si="16"/>
        <v>55166.685261500228</v>
      </c>
      <c r="H55" s="491">
        <f t="shared" si="17"/>
        <v>55166.685261500228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123197.99034881493</v>
      </c>
      <c r="E56" s="522">
        <f>IF(+I14&lt;F55,I14,D56)</f>
        <v>39114.690476190473</v>
      </c>
      <c r="F56" s="523">
        <f t="shared" si="18"/>
        <v>84083.299872624455</v>
      </c>
      <c r="G56" s="524">
        <f t="shared" ref="G56:G72" si="23">+I$12*((D56+F56)/2)+E56</f>
        <v>50768.469216044155</v>
      </c>
      <c r="H56" s="491">
        <f t="shared" ref="H56:H72" si="24">+I$13*((D56+F56)/2)+E56</f>
        <v>50768.469216044155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84083.299872624455</v>
      </c>
      <c r="E57" s="522">
        <f>IF(+I14&lt;F56,I14,D57)</f>
        <v>39114.690476190473</v>
      </c>
      <c r="F57" s="523">
        <f t="shared" si="18"/>
        <v>44968.609396433982</v>
      </c>
      <c r="G57" s="524">
        <f t="shared" si="23"/>
        <v>46370.253170588083</v>
      </c>
      <c r="H57" s="491">
        <f t="shared" si="24"/>
        <v>46370.253170588083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44968.609396433982</v>
      </c>
      <c r="E58" s="522">
        <f>IF(+I14&lt;F57,I14,D58)</f>
        <v>39114.690476190473</v>
      </c>
      <c r="F58" s="523">
        <f t="shared" si="18"/>
        <v>5853.9189202435082</v>
      </c>
      <c r="G58" s="524">
        <f t="shared" si="23"/>
        <v>41972.03712513201</v>
      </c>
      <c r="H58" s="491">
        <f t="shared" si="24"/>
        <v>41972.03712513201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5853.9189202435082</v>
      </c>
      <c r="E59" s="522">
        <f>IF(+I14&lt;F58,I14,D59)</f>
        <v>5853.9189202435082</v>
      </c>
      <c r="F59" s="523">
        <f t="shared" si="18"/>
        <v>0</v>
      </c>
      <c r="G59" s="524">
        <f t="shared" si="23"/>
        <v>6183.0382333502585</v>
      </c>
      <c r="H59" s="491">
        <f t="shared" si="24"/>
        <v>6183.0382333502585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1642817.0000000005</v>
      </c>
      <c r="F73" s="375"/>
      <c r="G73" s="375">
        <f>SUM(G17:G72)</f>
        <v>5971134.6902859993</v>
      </c>
      <c r="H73" s="375">
        <f>SUM(H17:H72)</f>
        <v>5971134.6902859993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166805.4048847931</v>
      </c>
      <c r="N87" s="546">
        <f>IF(J92&lt;D11,0,VLOOKUP(J92,C17:O72,11))</f>
        <v>166805.4048847931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173978.90382541961</v>
      </c>
      <c r="N88" s="550">
        <f>IF(J92&lt;D11,0,VLOOKUP(J92,C99:P154,7))</f>
        <v>173978.90382541961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7173.4989406265086</v>
      </c>
      <c r="N89" s="555">
        <f>+N88-N87</f>
        <v>7173.4989406265086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1642817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39114.690476190473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25">+I99-H99</f>
        <v>0</v>
      </c>
      <c r="K99" s="514"/>
      <c r="L99" s="512">
        <f t="shared" ref="L99:L104" si="26">H99</f>
        <v>150889.3151810994</v>
      </c>
      <c r="M99" s="597">
        <f t="shared" ref="M99:M130" si="27">IF(L99&lt;&gt;0,+H99-L99,0)</f>
        <v>0</v>
      </c>
      <c r="N99" s="512">
        <f t="shared" ref="N99:N104" si="28">I99</f>
        <v>150889.3151810994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25"/>
        <v>0</v>
      </c>
      <c r="K100" s="514"/>
      <c r="L100" s="518">
        <f t="shared" si="26"/>
        <v>279605.22250297031</v>
      </c>
      <c r="M100" s="519">
        <f t="shared" si="27"/>
        <v>0</v>
      </c>
      <c r="N100" s="518">
        <f t="shared" si="28"/>
        <v>279605.22250297031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25"/>
        <v>0</v>
      </c>
      <c r="K101" s="514"/>
      <c r="L101" s="518">
        <f t="shared" si="26"/>
        <v>268701.81510397862</v>
      </c>
      <c r="M101" s="519">
        <f t="shared" si="27"/>
        <v>0</v>
      </c>
      <c r="N101" s="518">
        <f t="shared" si="28"/>
        <v>268701.81510397862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25"/>
        <v>0</v>
      </c>
      <c r="K102" s="514"/>
      <c r="L102" s="518">
        <f t="shared" si="26"/>
        <v>244907.54496972694</v>
      </c>
      <c r="M102" s="519">
        <f t="shared" ref="M102:M107" si="32">IF(L102&lt;&gt;0,+H102-L102,0)</f>
        <v>0</v>
      </c>
      <c r="N102" s="518">
        <f t="shared" si="28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26"/>
        <v>241172.88194864732</v>
      </c>
      <c r="M103" s="519">
        <f t="shared" si="32"/>
        <v>0</v>
      </c>
      <c r="N103" s="518">
        <f t="shared" si="28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25"/>
        <v>0</v>
      </c>
      <c r="K104" s="514"/>
      <c r="L104" s="518">
        <f t="shared" si="26"/>
        <v>229842.75353448547</v>
      </c>
      <c r="M104" s="519">
        <f t="shared" si="32"/>
        <v>0</v>
      </c>
      <c r="N104" s="518">
        <f t="shared" si="28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25"/>
        <v>0</v>
      </c>
      <c r="K105" s="514"/>
      <c r="L105" s="518">
        <f>H105</f>
        <v>217050.16721338526</v>
      </c>
      <c r="M105" s="519">
        <f t="shared" si="32"/>
        <v>0</v>
      </c>
      <c r="N105" s="518">
        <f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25"/>
        <v>0</v>
      </c>
      <c r="K106" s="514"/>
      <c r="L106" s="518">
        <f>H106</f>
        <v>205545.67397661868</v>
      </c>
      <c r="M106" s="519">
        <f t="shared" si="32"/>
        <v>0</v>
      </c>
      <c r="N106" s="518">
        <f>I106</f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25"/>
        <v>0</v>
      </c>
      <c r="K107" s="514"/>
      <c r="L107" s="518">
        <f>H107</f>
        <v>179675.39820677435</v>
      </c>
      <c r="M107" s="519">
        <f t="shared" si="32"/>
        <v>0</v>
      </c>
      <c r="N107" s="518">
        <f>I107</f>
        <v>179675.39820677435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1311452.1619668852</v>
      </c>
      <c r="E108" s="516">
        <v>38205.046511627908</v>
      </c>
      <c r="F108" s="515">
        <v>1273247.1154552572</v>
      </c>
      <c r="G108" s="515">
        <v>1292349.6387110711</v>
      </c>
      <c r="H108" s="516">
        <v>176538.85816269691</v>
      </c>
      <c r="I108" s="510">
        <v>176538.85816269691</v>
      </c>
      <c r="J108" s="514">
        <f t="shared" si="25"/>
        <v>0</v>
      </c>
      <c r="K108" s="514"/>
      <c r="L108" s="518">
        <f>H108</f>
        <v>176538.85816269691</v>
      </c>
      <c r="M108" s="519">
        <f t="shared" ref="M108:M109" si="33">IF(L108&lt;&gt;0,+H108-L108,0)</f>
        <v>0</v>
      </c>
      <c r="N108" s="518">
        <f>I108</f>
        <v>176538.85816269691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1273247.1154552572</v>
      </c>
      <c r="E109" s="516">
        <v>39114.690476190473</v>
      </c>
      <c r="F109" s="515">
        <v>1234132.4249790667</v>
      </c>
      <c r="G109" s="515">
        <v>1253689.7702171621</v>
      </c>
      <c r="H109" s="516">
        <v>173978.90382541961</v>
      </c>
      <c r="I109" s="510">
        <v>173978.90382541961</v>
      </c>
      <c r="J109" s="514">
        <f t="shared" si="25"/>
        <v>0</v>
      </c>
      <c r="K109" s="514"/>
      <c r="L109" s="518">
        <f>H109</f>
        <v>173978.90382541961</v>
      </c>
      <c r="M109" s="519">
        <f t="shared" si="33"/>
        <v>0</v>
      </c>
      <c r="N109" s="518">
        <f>I109</f>
        <v>173978.90382541961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1234132.4249790667</v>
      </c>
      <c r="E110" s="522">
        <f>IF(+J96&lt;F109,J96,D110)</f>
        <v>39114.690476190473</v>
      </c>
      <c r="F110" s="523">
        <f t="shared" ref="F110:F131" si="34">+D110-E110</f>
        <v>1195017.7345028762</v>
      </c>
      <c r="G110" s="523">
        <f t="shared" ref="G110:G130" si="35">+(F110+D110)/2</f>
        <v>1214575.0797409713</v>
      </c>
      <c r="H110" s="526">
        <f t="shared" ref="H110:H130" si="36">+J$94*G110+E110</f>
        <v>175686.48841434723</v>
      </c>
      <c r="I110" s="577">
        <f t="shared" ref="I110:I130" si="37">+J$95*G110+E110</f>
        <v>175686.48841434723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1195017.7345028762</v>
      </c>
      <c r="E111" s="522">
        <f>IF(+J96&lt;F110,J96,D111)</f>
        <v>39114.690476190473</v>
      </c>
      <c r="F111" s="523">
        <f t="shared" si="34"/>
        <v>1155903.0440266856</v>
      </c>
      <c r="G111" s="523">
        <f t="shared" si="35"/>
        <v>1175460.389264781</v>
      </c>
      <c r="H111" s="526">
        <f t="shared" si="36"/>
        <v>171288.27236889116</v>
      </c>
      <c r="I111" s="577">
        <f t="shared" si="37"/>
        <v>171288.27236889116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1155903.0440266856</v>
      </c>
      <c r="E112" s="522">
        <f>IF(+J96&lt;F111,J96,D112)</f>
        <v>39114.690476190473</v>
      </c>
      <c r="F112" s="523">
        <f t="shared" si="34"/>
        <v>1116788.3535504951</v>
      </c>
      <c r="G112" s="523">
        <f t="shared" si="35"/>
        <v>1136345.6987885903</v>
      </c>
      <c r="H112" s="526">
        <f t="shared" si="36"/>
        <v>166890.05632343507</v>
      </c>
      <c r="I112" s="577">
        <f t="shared" si="37"/>
        <v>166890.05632343507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1116788.3535504951</v>
      </c>
      <c r="E113" s="522">
        <f>IF(+J96&lt;F112,J96,D113)</f>
        <v>39114.690476190473</v>
      </c>
      <c r="F113" s="523">
        <f t="shared" si="34"/>
        <v>1077673.6630743046</v>
      </c>
      <c r="G113" s="523">
        <f t="shared" si="35"/>
        <v>1097231.0083124</v>
      </c>
      <c r="H113" s="526">
        <f t="shared" si="36"/>
        <v>162491.84027797903</v>
      </c>
      <c r="I113" s="577">
        <f t="shared" si="37"/>
        <v>162491.84027797903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1077673.6630743046</v>
      </c>
      <c r="E114" s="522">
        <f>IF(+J96&lt;F113,J96,D114)</f>
        <v>39114.690476190473</v>
      </c>
      <c r="F114" s="523">
        <f t="shared" si="34"/>
        <v>1038558.9725981141</v>
      </c>
      <c r="G114" s="523">
        <f t="shared" si="35"/>
        <v>1058116.3178362092</v>
      </c>
      <c r="H114" s="526">
        <f t="shared" si="36"/>
        <v>158093.62423252291</v>
      </c>
      <c r="I114" s="577">
        <f t="shared" si="37"/>
        <v>158093.62423252291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1038558.9725981141</v>
      </c>
      <c r="E115" s="522">
        <f>IF(+J96&lt;F114,J96,D115)</f>
        <v>39114.690476190473</v>
      </c>
      <c r="F115" s="523">
        <f t="shared" si="34"/>
        <v>999444.28212192352</v>
      </c>
      <c r="G115" s="523">
        <f t="shared" si="35"/>
        <v>1019001.6273600188</v>
      </c>
      <c r="H115" s="526">
        <f t="shared" si="36"/>
        <v>153695.40818706685</v>
      </c>
      <c r="I115" s="577">
        <f t="shared" si="37"/>
        <v>153695.40818706685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999444.28212192352</v>
      </c>
      <c r="E116" s="522">
        <f>IF(+J96&lt;F115,J96,D116)</f>
        <v>39114.690476190473</v>
      </c>
      <c r="F116" s="523">
        <f t="shared" si="34"/>
        <v>960329.59164573299</v>
      </c>
      <c r="G116" s="523">
        <f t="shared" si="35"/>
        <v>979886.93688382825</v>
      </c>
      <c r="H116" s="526">
        <f t="shared" si="36"/>
        <v>149297.19214161078</v>
      </c>
      <c r="I116" s="577">
        <f t="shared" si="37"/>
        <v>149297.19214161078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960329.59164573299</v>
      </c>
      <c r="E117" s="522">
        <f>IF(+J96&lt;F116,J96,D117)</f>
        <v>39114.690476190473</v>
      </c>
      <c r="F117" s="523">
        <f t="shared" si="34"/>
        <v>921214.90116954246</v>
      </c>
      <c r="G117" s="523">
        <f t="shared" si="35"/>
        <v>940772.24640763772</v>
      </c>
      <c r="H117" s="526">
        <f t="shared" si="36"/>
        <v>144898.97609615469</v>
      </c>
      <c r="I117" s="577">
        <f t="shared" si="37"/>
        <v>144898.97609615469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921214.90116954246</v>
      </c>
      <c r="E118" s="522">
        <f>IF(+J96&lt;F117,J96,D118)</f>
        <v>39114.690476190473</v>
      </c>
      <c r="F118" s="523">
        <f t="shared" si="34"/>
        <v>882100.21069335192</v>
      </c>
      <c r="G118" s="523">
        <f t="shared" si="35"/>
        <v>901657.55593144719</v>
      </c>
      <c r="H118" s="526">
        <f t="shared" si="36"/>
        <v>140500.76005069859</v>
      </c>
      <c r="I118" s="577">
        <f t="shared" si="37"/>
        <v>140500.76005069859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882100.21069335192</v>
      </c>
      <c r="E119" s="522">
        <f>IF(+J96&lt;F118,J96,D119)</f>
        <v>39114.690476190473</v>
      </c>
      <c r="F119" s="523">
        <f t="shared" si="34"/>
        <v>842985.52021716139</v>
      </c>
      <c r="G119" s="523">
        <f t="shared" si="35"/>
        <v>862542.86545525666</v>
      </c>
      <c r="H119" s="526">
        <f t="shared" si="36"/>
        <v>136102.54400524253</v>
      </c>
      <c r="I119" s="577">
        <f t="shared" si="37"/>
        <v>136102.54400524253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842985.52021716139</v>
      </c>
      <c r="E120" s="522">
        <f>IF(+J96&lt;F119,J96,D120)</f>
        <v>39114.690476190473</v>
      </c>
      <c r="F120" s="523">
        <f t="shared" si="34"/>
        <v>803870.82974097086</v>
      </c>
      <c r="G120" s="523">
        <f t="shared" si="35"/>
        <v>823428.17497906613</v>
      </c>
      <c r="H120" s="526">
        <f t="shared" si="36"/>
        <v>131704.32795978646</v>
      </c>
      <c r="I120" s="577">
        <f t="shared" si="37"/>
        <v>131704.32795978646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803870.82974097086</v>
      </c>
      <c r="E121" s="522">
        <f>IF(+J96&lt;F120,J96,D121)</f>
        <v>39114.690476190473</v>
      </c>
      <c r="F121" s="523">
        <f t="shared" si="34"/>
        <v>764756.13926478033</v>
      </c>
      <c r="G121" s="523">
        <f t="shared" si="35"/>
        <v>784313.4845028756</v>
      </c>
      <c r="H121" s="526">
        <f t="shared" si="36"/>
        <v>127306.11191433037</v>
      </c>
      <c r="I121" s="577">
        <f t="shared" si="37"/>
        <v>127306.11191433037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764756.13926478033</v>
      </c>
      <c r="E122" s="522">
        <f>IF(+J96&lt;F121,J96,D122)</f>
        <v>39114.690476190473</v>
      </c>
      <c r="F122" s="523">
        <f t="shared" si="34"/>
        <v>725641.4487885898</v>
      </c>
      <c r="G122" s="523">
        <f t="shared" si="35"/>
        <v>745198.79402668506</v>
      </c>
      <c r="H122" s="526">
        <f t="shared" si="36"/>
        <v>122907.89586887429</v>
      </c>
      <c r="I122" s="577">
        <f t="shared" si="37"/>
        <v>122907.89586887429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725641.4487885898</v>
      </c>
      <c r="E123" s="522">
        <f>IF(+J96&lt;F122,J96,D123)</f>
        <v>39114.690476190473</v>
      </c>
      <c r="F123" s="523">
        <f t="shared" si="34"/>
        <v>686526.75831239927</v>
      </c>
      <c r="G123" s="523">
        <f t="shared" si="35"/>
        <v>706084.10355049453</v>
      </c>
      <c r="H123" s="526">
        <f t="shared" si="36"/>
        <v>118509.67982341821</v>
      </c>
      <c r="I123" s="577">
        <f t="shared" si="37"/>
        <v>118509.67982341821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686526.75831239927</v>
      </c>
      <c r="E124" s="522">
        <f>IF(+J96&lt;F123,J96,D124)</f>
        <v>39114.690476190473</v>
      </c>
      <c r="F124" s="523">
        <f t="shared" si="34"/>
        <v>647412.06783620873</v>
      </c>
      <c r="G124" s="523">
        <f t="shared" si="35"/>
        <v>666969.413074304</v>
      </c>
      <c r="H124" s="526">
        <f t="shared" si="36"/>
        <v>114111.46377796213</v>
      </c>
      <c r="I124" s="577">
        <f t="shared" si="37"/>
        <v>114111.46377796213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647412.06783620873</v>
      </c>
      <c r="E125" s="522">
        <f>IF(+J96&lt;F124,J96,D125)</f>
        <v>39114.690476190473</v>
      </c>
      <c r="F125" s="523">
        <f t="shared" si="34"/>
        <v>608297.3773600182</v>
      </c>
      <c r="G125" s="523">
        <f t="shared" si="35"/>
        <v>627854.72259811347</v>
      </c>
      <c r="H125" s="526">
        <f t="shared" si="36"/>
        <v>109713.24773250605</v>
      </c>
      <c r="I125" s="577">
        <f t="shared" si="37"/>
        <v>109713.24773250605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608297.3773600182</v>
      </c>
      <c r="E126" s="522">
        <f>IF(+J96&lt;F125,J96,D126)</f>
        <v>39114.690476190473</v>
      </c>
      <c r="F126" s="523">
        <f t="shared" si="34"/>
        <v>569182.68688382767</v>
      </c>
      <c r="G126" s="523">
        <f t="shared" si="35"/>
        <v>588740.03212192294</v>
      </c>
      <c r="H126" s="526">
        <f t="shared" si="36"/>
        <v>105315.03168704997</v>
      </c>
      <c r="I126" s="577">
        <f t="shared" si="37"/>
        <v>105315.03168704997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569182.68688382767</v>
      </c>
      <c r="E127" s="522">
        <f>IF(+J96&lt;F126,J96,D127)</f>
        <v>39114.690476190473</v>
      </c>
      <c r="F127" s="523">
        <f t="shared" si="34"/>
        <v>530067.99640763714</v>
      </c>
      <c r="G127" s="523">
        <f t="shared" si="35"/>
        <v>549625.34164573241</v>
      </c>
      <c r="H127" s="526">
        <f t="shared" si="36"/>
        <v>100916.81564159389</v>
      </c>
      <c r="I127" s="577">
        <f t="shared" si="37"/>
        <v>100916.81564159389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530067.99640763714</v>
      </c>
      <c r="E128" s="522">
        <f>IF(+J96&lt;F127,J96,D128)</f>
        <v>39114.690476190473</v>
      </c>
      <c r="F128" s="523">
        <f t="shared" si="34"/>
        <v>490953.30593144667</v>
      </c>
      <c r="G128" s="523">
        <f t="shared" si="35"/>
        <v>510510.65116954187</v>
      </c>
      <c r="H128" s="526">
        <f t="shared" si="36"/>
        <v>96518.599596137807</v>
      </c>
      <c r="I128" s="577">
        <f t="shared" si="37"/>
        <v>96518.599596137807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490953.30593144667</v>
      </c>
      <c r="E129" s="522">
        <f>IF(+J96&lt;F128,J96,D129)</f>
        <v>39114.690476190473</v>
      </c>
      <c r="F129" s="523">
        <f t="shared" si="34"/>
        <v>451838.61545525619</v>
      </c>
      <c r="G129" s="523">
        <f t="shared" si="35"/>
        <v>471395.96069335146</v>
      </c>
      <c r="H129" s="526">
        <f t="shared" si="36"/>
        <v>92120.383550681741</v>
      </c>
      <c r="I129" s="577">
        <f t="shared" si="37"/>
        <v>92120.383550681741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451838.61545525619</v>
      </c>
      <c r="E130" s="522">
        <f>IF(+J96&lt;F129,J96,D130)</f>
        <v>39114.690476190473</v>
      </c>
      <c r="F130" s="523">
        <f t="shared" si="34"/>
        <v>412723.92497906572</v>
      </c>
      <c r="G130" s="523">
        <f t="shared" si="35"/>
        <v>432281.27021716093</v>
      </c>
      <c r="H130" s="526">
        <f t="shared" si="36"/>
        <v>87722.167505225661</v>
      </c>
      <c r="I130" s="577">
        <f t="shared" si="37"/>
        <v>87722.167505225661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412723.92497906572</v>
      </c>
      <c r="E131" s="522">
        <f>IF(+J96&lt;F130,J96,D131)</f>
        <v>39114.690476190473</v>
      </c>
      <c r="F131" s="523">
        <f t="shared" si="34"/>
        <v>373609.23450287525</v>
      </c>
      <c r="G131" s="523">
        <f t="shared" ref="G131:G154" si="38">+(F131+D131)/2</f>
        <v>393166.57974097051</v>
      </c>
      <c r="H131" s="526">
        <f t="shared" ref="H131:H154" si="39">+J$94*G131+E131</f>
        <v>83323.951459769596</v>
      </c>
      <c r="I131" s="577">
        <f t="shared" ref="I131:I154" si="40">+J$95*G131+E131</f>
        <v>83323.951459769596</v>
      </c>
      <c r="J131" s="514">
        <f t="shared" ref="J131:J154" si="41">+I131-H131</f>
        <v>0</v>
      </c>
      <c r="K131" s="514"/>
      <c r="L131" s="525"/>
      <c r="M131" s="514">
        <f t="shared" ref="M131:M154" si="42">IF(L131&lt;&gt;0,+H131-L131,0)</f>
        <v>0</v>
      </c>
      <c r="N131" s="525"/>
      <c r="O131" s="514">
        <f t="shared" ref="O131:O154" si="43">IF(N131&lt;&gt;0,+I131-N131,0)</f>
        <v>0</v>
      </c>
      <c r="P131" s="514">
        <f t="shared" ref="P131:P154" si="44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373609.23450287525</v>
      </c>
      <c r="E132" s="522">
        <f>IF(+J96&lt;F131,J96,D132)</f>
        <v>39114.690476190473</v>
      </c>
      <c r="F132" s="523">
        <f t="shared" ref="F132:F154" si="45">+D132-E132</f>
        <v>334494.54402668477</v>
      </c>
      <c r="G132" s="523">
        <f t="shared" si="38"/>
        <v>354051.88926477998</v>
      </c>
      <c r="H132" s="526">
        <f t="shared" si="39"/>
        <v>78925.735414313502</v>
      </c>
      <c r="I132" s="577">
        <f t="shared" si="40"/>
        <v>78925.735414313502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334494.54402668477</v>
      </c>
      <c r="E133" s="522">
        <f>IF(+J96&lt;F132,J96,D133)</f>
        <v>39114.690476190473</v>
      </c>
      <c r="F133" s="523">
        <f t="shared" si="45"/>
        <v>295379.8535504943</v>
      </c>
      <c r="G133" s="523">
        <f t="shared" si="38"/>
        <v>314937.19878858957</v>
      </c>
      <c r="H133" s="526">
        <f t="shared" si="39"/>
        <v>74527.519368857436</v>
      </c>
      <c r="I133" s="577">
        <f t="shared" si="40"/>
        <v>74527.519368857436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295379.8535504943</v>
      </c>
      <c r="E134" s="522">
        <f>IF(+J96&lt;F133,J96,D134)</f>
        <v>39114.690476190473</v>
      </c>
      <c r="F134" s="523">
        <f t="shared" si="45"/>
        <v>256265.16307430383</v>
      </c>
      <c r="G134" s="523">
        <f t="shared" si="38"/>
        <v>275822.50831239903</v>
      </c>
      <c r="H134" s="526">
        <f t="shared" si="39"/>
        <v>70129.303323401371</v>
      </c>
      <c r="I134" s="577">
        <f t="shared" si="40"/>
        <v>70129.303323401371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256265.16307430383</v>
      </c>
      <c r="E135" s="522">
        <f>IF(+J96&lt;F134,J96,D135)</f>
        <v>39114.690476190473</v>
      </c>
      <c r="F135" s="523">
        <f t="shared" si="45"/>
        <v>217150.47259811335</v>
      </c>
      <c r="G135" s="523">
        <f t="shared" si="38"/>
        <v>236707.81783620859</v>
      </c>
      <c r="H135" s="526">
        <f t="shared" si="39"/>
        <v>65731.087277945291</v>
      </c>
      <c r="I135" s="577">
        <f t="shared" si="40"/>
        <v>65731.087277945291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217150.47259811335</v>
      </c>
      <c r="E136" s="522">
        <f>IF(+J96&lt;F135,J96,D136)</f>
        <v>39114.690476190473</v>
      </c>
      <c r="F136" s="523">
        <f t="shared" si="45"/>
        <v>178035.78212192288</v>
      </c>
      <c r="G136" s="523">
        <f t="shared" si="38"/>
        <v>197593.12736001812</v>
      </c>
      <c r="H136" s="526">
        <f t="shared" si="39"/>
        <v>61332.871232489226</v>
      </c>
      <c r="I136" s="577">
        <f t="shared" si="40"/>
        <v>61332.871232489226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178035.78212192288</v>
      </c>
      <c r="E137" s="522">
        <f>IF(+J96&lt;F136,J96,D137)</f>
        <v>39114.690476190473</v>
      </c>
      <c r="F137" s="523">
        <f t="shared" si="45"/>
        <v>138921.09164573241</v>
      </c>
      <c r="G137" s="523">
        <f t="shared" si="38"/>
        <v>158478.43688382764</v>
      </c>
      <c r="H137" s="526">
        <f t="shared" si="39"/>
        <v>56934.655187033146</v>
      </c>
      <c r="I137" s="577">
        <f t="shared" si="40"/>
        <v>56934.655187033146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138921.09164573241</v>
      </c>
      <c r="E138" s="522">
        <f>IF(+J96&lt;F137,J96,D138)</f>
        <v>39114.690476190473</v>
      </c>
      <c r="F138" s="523">
        <f t="shared" si="45"/>
        <v>99806.401169541932</v>
      </c>
      <c r="G138" s="523">
        <f t="shared" si="38"/>
        <v>119363.74640763717</v>
      </c>
      <c r="H138" s="526">
        <f t="shared" si="39"/>
        <v>52536.439141577073</v>
      </c>
      <c r="I138" s="577">
        <f t="shared" si="40"/>
        <v>52536.439141577073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99806.401169541932</v>
      </c>
      <c r="E139" s="522">
        <f>IF(+J96&lt;F138,J96,D139)</f>
        <v>39114.690476190473</v>
      </c>
      <c r="F139" s="523">
        <f t="shared" si="45"/>
        <v>60691.710693351459</v>
      </c>
      <c r="G139" s="523">
        <f t="shared" si="38"/>
        <v>80249.055931446695</v>
      </c>
      <c r="H139" s="526">
        <f t="shared" si="39"/>
        <v>48138.223096121001</v>
      </c>
      <c r="I139" s="577">
        <f t="shared" si="40"/>
        <v>48138.223096121001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60691.710693351459</v>
      </c>
      <c r="E140" s="522">
        <f>IF(+J96&lt;F139,J96,D140)</f>
        <v>39114.690476190473</v>
      </c>
      <c r="F140" s="523">
        <f t="shared" si="45"/>
        <v>21577.020217160985</v>
      </c>
      <c r="G140" s="523">
        <f t="shared" si="38"/>
        <v>41134.365455256222</v>
      </c>
      <c r="H140" s="526">
        <f t="shared" si="39"/>
        <v>43740.007050664928</v>
      </c>
      <c r="I140" s="577">
        <f t="shared" si="40"/>
        <v>43740.007050664928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  <c r="Q140" s="269"/>
    </row>
    <row r="141" spans="2:17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21577.020217160985</v>
      </c>
      <c r="E141" s="522">
        <f>IF(+J96&lt;F140,J96,D141)</f>
        <v>21577.020217160985</v>
      </c>
      <c r="F141" s="523">
        <f t="shared" si="45"/>
        <v>0</v>
      </c>
      <c r="G141" s="523">
        <f t="shared" si="38"/>
        <v>10788.510108580493</v>
      </c>
      <c r="H141" s="526">
        <f t="shared" si="39"/>
        <v>22790.124493034196</v>
      </c>
      <c r="I141" s="577">
        <f t="shared" si="40"/>
        <v>22790.124493034196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5"/>
        <v>0</v>
      </c>
      <c r="G142" s="523">
        <f t="shared" si="38"/>
        <v>0</v>
      </c>
      <c r="H142" s="526">
        <f t="shared" si="39"/>
        <v>0</v>
      </c>
      <c r="I142" s="577">
        <f t="shared" si="40"/>
        <v>0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8"/>
        <v>0</v>
      </c>
      <c r="H143" s="526">
        <f t="shared" si="39"/>
        <v>0</v>
      </c>
      <c r="I143" s="577">
        <f t="shared" si="40"/>
        <v>0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8"/>
        <v>0</v>
      </c>
      <c r="H144" s="526">
        <f t="shared" si="39"/>
        <v>0</v>
      </c>
      <c r="I144" s="577">
        <f t="shared" si="40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8"/>
        <v>0</v>
      </c>
      <c r="H145" s="526">
        <f t="shared" si="39"/>
        <v>0</v>
      </c>
      <c r="I145" s="577">
        <f t="shared" si="40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8"/>
        <v>0</v>
      </c>
      <c r="H154" s="530">
        <f t="shared" si="39"/>
        <v>0</v>
      </c>
      <c r="I154" s="579">
        <f t="shared" si="40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  <c r="Q154" s="269"/>
    </row>
    <row r="155" spans="2:17">
      <c r="C155" s="374" t="s">
        <v>78</v>
      </c>
      <c r="D155" s="375"/>
      <c r="E155" s="375">
        <f>SUM(E99:E154)</f>
        <v>1642817</v>
      </c>
      <c r="F155" s="375"/>
      <c r="G155" s="375"/>
      <c r="H155" s="375">
        <f>SUM(H99:H154)</f>
        <v>5791809.338826525</v>
      </c>
      <c r="I155" s="375">
        <f>SUM(I99:I154)</f>
        <v>5791809.338826525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62"/>
  <sheetViews>
    <sheetView tabSelected="1" view="pageBreakPreview" topLeftCell="A4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21369.452055184542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21369.452055184542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666" t="s">
        <v>487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4901.9523809523807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 t="shared" ref="K23:K28" si="10">G23</f>
        <v>27491.116260788254</v>
      </c>
      <c r="L23" s="519">
        <f t="shared" si="6"/>
        <v>0</v>
      </c>
      <c r="M23" s="518">
        <f t="shared" ref="M23:M28" si="11"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 t="shared" si="10"/>
        <v>26006.03540248935</v>
      </c>
      <c r="L24" s="519">
        <f t="shared" si="6"/>
        <v>0</v>
      </c>
      <c r="M24" s="518">
        <f t="shared" si="11"/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26164.537956226875</v>
      </c>
      <c r="H25" s="610">
        <v>26164.537956226875</v>
      </c>
      <c r="I25" s="511">
        <f t="shared" si="9"/>
        <v>0</v>
      </c>
      <c r="J25" s="511"/>
      <c r="K25" s="518">
        <f t="shared" si="10"/>
        <v>26164.537956226875</v>
      </c>
      <c r="L25" s="519">
        <f t="shared" si="6"/>
        <v>0</v>
      </c>
      <c r="M25" s="518">
        <f t="shared" si="11"/>
        <v>26164.537956226875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5021.5121951219517</v>
      </c>
      <c r="F26" s="608">
        <v>158824.98935654512</v>
      </c>
      <c r="G26" s="609">
        <v>25526.333388530584</v>
      </c>
      <c r="H26" s="610">
        <v>25526.333388530584</v>
      </c>
      <c r="I26" s="511">
        <f t="shared" si="9"/>
        <v>0</v>
      </c>
      <c r="J26" s="511"/>
      <c r="K26" s="518">
        <f t="shared" si="10"/>
        <v>25526.333388530584</v>
      </c>
      <c r="L26" s="519">
        <f t="shared" ref="L26" si="12">IF(K26&lt;&gt;0,+G26-K26,0)</f>
        <v>0</v>
      </c>
      <c r="M26" s="518">
        <f t="shared" si="11"/>
        <v>25526.333388530584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21018.000423487403</v>
      </c>
      <c r="H27" s="610">
        <v>21018.000423487403</v>
      </c>
      <c r="I27" s="511">
        <f t="shared" si="9"/>
        <v>0</v>
      </c>
      <c r="J27" s="511"/>
      <c r="K27" s="518">
        <f t="shared" si="10"/>
        <v>21018.000423487403</v>
      </c>
      <c r="L27" s="519">
        <f t="shared" ref="L27" si="13">IF(K27&lt;&gt;0,+G27-K27,0)</f>
        <v>0</v>
      </c>
      <c r="M27" s="518">
        <f t="shared" si="11"/>
        <v>21018.000423487403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154037.035868173</v>
      </c>
      <c r="E28" s="609">
        <v>4901.9523809523807</v>
      </c>
      <c r="F28" s="608">
        <v>149135.08348722063</v>
      </c>
      <c r="G28" s="609">
        <v>20970.763671890392</v>
      </c>
      <c r="H28" s="610">
        <v>20970.763671890392</v>
      </c>
      <c r="I28" s="511">
        <f t="shared" si="9"/>
        <v>0</v>
      </c>
      <c r="J28" s="511"/>
      <c r="K28" s="518">
        <f t="shared" si="10"/>
        <v>20970.763671890392</v>
      </c>
      <c r="L28" s="519">
        <f t="shared" ref="L28" si="14">IF(K28&lt;&gt;0,+G28-K28,0)</f>
        <v>0</v>
      </c>
      <c r="M28" s="518">
        <f t="shared" si="11"/>
        <v>20970.763671890392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523">
        <f>IF(F28+SUM(E$17:E28)=D$10,F28,D$10-SUM(E$17:E28))</f>
        <v>148901.52478047076</v>
      </c>
      <c r="E29" s="522">
        <f>IF(+I14&lt;F28,I14,D29)</f>
        <v>4901.9523809523807</v>
      </c>
      <c r="F29" s="523">
        <f t="shared" ref="F29:F48" si="15">+D29-E29</f>
        <v>143999.57239951839</v>
      </c>
      <c r="G29" s="524">
        <f t="shared" ref="G29:G55" si="16">+I$12*((D29+F29)/2)+E29</f>
        <v>21369.452055184542</v>
      </c>
      <c r="H29" s="491">
        <f t="shared" ref="H29:H55" si="17">+I$13*((D29+F29)/2)+E29</f>
        <v>21369.452055184542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143999.57239951839</v>
      </c>
      <c r="E30" s="522">
        <f>IF(+I14&lt;F29,I14,D30)</f>
        <v>4901.9523809523807</v>
      </c>
      <c r="F30" s="523">
        <f t="shared" si="15"/>
        <v>139097.62001856603</v>
      </c>
      <c r="G30" s="524">
        <f t="shared" si="16"/>
        <v>20818.256446744537</v>
      </c>
      <c r="H30" s="491">
        <f t="shared" si="17"/>
        <v>20818.256446744537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139097.62001856603</v>
      </c>
      <c r="E31" s="522">
        <f>IF(+I14&lt;F30,I14,D31)</f>
        <v>4901.9523809523807</v>
      </c>
      <c r="F31" s="523">
        <f t="shared" si="15"/>
        <v>134195.66763761366</v>
      </c>
      <c r="G31" s="524">
        <f t="shared" si="16"/>
        <v>20267.060838304533</v>
      </c>
      <c r="H31" s="491">
        <f t="shared" si="17"/>
        <v>20267.060838304533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134195.66763761366</v>
      </c>
      <c r="E32" s="522">
        <f>IF(+I14&lt;F31,I14,D32)</f>
        <v>4901.9523809523807</v>
      </c>
      <c r="F32" s="523">
        <f t="shared" si="15"/>
        <v>129293.71525666128</v>
      </c>
      <c r="G32" s="524">
        <f t="shared" si="16"/>
        <v>19715.865229864525</v>
      </c>
      <c r="H32" s="491">
        <f t="shared" si="17"/>
        <v>19715.865229864525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129293.71525666128</v>
      </c>
      <c r="E33" s="522">
        <f>IF(+I14&lt;F32,I14,D33)</f>
        <v>4901.9523809523807</v>
      </c>
      <c r="F33" s="523">
        <f t="shared" si="15"/>
        <v>124391.7628757089</v>
      </c>
      <c r="G33" s="524">
        <f t="shared" si="16"/>
        <v>19164.669621424517</v>
      </c>
      <c r="H33" s="491">
        <f t="shared" si="17"/>
        <v>19164.669621424517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124391.7628757089</v>
      </c>
      <c r="E34" s="522">
        <f>IF(+I14&lt;F33,I14,D34)</f>
        <v>4901.9523809523807</v>
      </c>
      <c r="F34" s="523">
        <f t="shared" si="15"/>
        <v>119489.81049475652</v>
      </c>
      <c r="G34" s="524">
        <f t="shared" si="16"/>
        <v>18613.474012984512</v>
      </c>
      <c r="H34" s="491">
        <f t="shared" si="17"/>
        <v>18613.474012984512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119489.81049475652</v>
      </c>
      <c r="E35" s="522">
        <f>IF(+I14&lt;F34,I14,D35)</f>
        <v>4901.9523809523807</v>
      </c>
      <c r="F35" s="523">
        <f t="shared" si="15"/>
        <v>114587.85811380413</v>
      </c>
      <c r="G35" s="524">
        <f t="shared" si="16"/>
        <v>18062.278404544501</v>
      </c>
      <c r="H35" s="491">
        <f t="shared" si="17"/>
        <v>18062.278404544501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114587.85811380413</v>
      </c>
      <c r="E36" s="522">
        <f>IF(+I14&lt;F35,I14,D36)</f>
        <v>4901.9523809523807</v>
      </c>
      <c r="F36" s="523">
        <f t="shared" si="15"/>
        <v>109685.90573285175</v>
      </c>
      <c r="G36" s="524">
        <f t="shared" si="16"/>
        <v>17511.082796104496</v>
      </c>
      <c r="H36" s="491">
        <f t="shared" si="17"/>
        <v>17511.082796104496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109685.90573285175</v>
      </c>
      <c r="E37" s="522">
        <f>IF(+I14&lt;F36,I14,D37)</f>
        <v>4901.9523809523807</v>
      </c>
      <c r="F37" s="523">
        <f t="shared" si="15"/>
        <v>104783.95335189937</v>
      </c>
      <c r="G37" s="524">
        <f t="shared" si="16"/>
        <v>16959.887187664488</v>
      </c>
      <c r="H37" s="491">
        <f t="shared" si="17"/>
        <v>16959.887187664488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104783.95335189937</v>
      </c>
      <c r="E38" s="522">
        <f>IF(+I14&lt;F37,I14,D38)</f>
        <v>4901.9523809523807</v>
      </c>
      <c r="F38" s="523">
        <f t="shared" si="15"/>
        <v>99882.000970946989</v>
      </c>
      <c r="G38" s="524">
        <f t="shared" si="16"/>
        <v>16408.69157922448</v>
      </c>
      <c r="H38" s="491">
        <f t="shared" si="17"/>
        <v>16408.69157922448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99882.000970946989</v>
      </c>
      <c r="E39" s="522">
        <f>IF(+I14&lt;F38,I14,D39)</f>
        <v>4901.9523809523807</v>
      </c>
      <c r="F39" s="523">
        <f t="shared" si="15"/>
        <v>94980.048589994607</v>
      </c>
      <c r="G39" s="524">
        <f t="shared" si="16"/>
        <v>15857.495970784472</v>
      </c>
      <c r="H39" s="491">
        <f t="shared" si="17"/>
        <v>15857.495970784472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94980.048589994607</v>
      </c>
      <c r="E40" s="522">
        <f>IF(+I14&lt;F39,I14,D40)</f>
        <v>4901.9523809523807</v>
      </c>
      <c r="F40" s="523">
        <f t="shared" si="15"/>
        <v>90078.096209042225</v>
      </c>
      <c r="G40" s="524">
        <f t="shared" si="16"/>
        <v>15306.300362344467</v>
      </c>
      <c r="H40" s="491">
        <f t="shared" si="17"/>
        <v>15306.300362344467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90078.096209042225</v>
      </c>
      <c r="E41" s="522">
        <f>IF(+I14&lt;F40,I14,D41)</f>
        <v>4901.9523809523807</v>
      </c>
      <c r="F41" s="523">
        <f t="shared" si="15"/>
        <v>85176.143828089844</v>
      </c>
      <c r="G41" s="524">
        <f t="shared" si="16"/>
        <v>14755.104753904459</v>
      </c>
      <c r="H41" s="491">
        <f t="shared" si="17"/>
        <v>14755.104753904459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85176.143828089844</v>
      </c>
      <c r="E42" s="522">
        <f>IF(+I14&lt;F41,I14,D42)</f>
        <v>4901.9523809523807</v>
      </c>
      <c r="F42" s="523">
        <f t="shared" si="15"/>
        <v>80274.191447137462</v>
      </c>
      <c r="G42" s="524">
        <f t="shared" si="16"/>
        <v>14203.909145464451</v>
      </c>
      <c r="H42" s="491">
        <f t="shared" si="17"/>
        <v>14203.909145464451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80274.191447137462</v>
      </c>
      <c r="E43" s="522">
        <f>IF(+I14&lt;F42,I14,D43)</f>
        <v>4901.9523809523807</v>
      </c>
      <c r="F43" s="523">
        <f t="shared" si="15"/>
        <v>75372.23906618508</v>
      </c>
      <c r="G43" s="524">
        <f t="shared" si="16"/>
        <v>13652.713537024443</v>
      </c>
      <c r="H43" s="491">
        <f t="shared" si="17"/>
        <v>13652.713537024443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75372.23906618508</v>
      </c>
      <c r="E44" s="522">
        <f>IF(+I14&lt;F43,I14,D44)</f>
        <v>4901.9523809523807</v>
      </c>
      <c r="F44" s="523">
        <f t="shared" si="15"/>
        <v>70470.286685232699</v>
      </c>
      <c r="G44" s="524">
        <f t="shared" si="16"/>
        <v>13101.517928584439</v>
      </c>
      <c r="H44" s="491">
        <f t="shared" si="17"/>
        <v>13101.517928584439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70470.286685232699</v>
      </c>
      <c r="E45" s="522">
        <f>IF(+I14&lt;F44,I14,D45)</f>
        <v>4901.9523809523807</v>
      </c>
      <c r="F45" s="523">
        <f t="shared" si="15"/>
        <v>65568.334304280317</v>
      </c>
      <c r="G45" s="524">
        <f t="shared" si="16"/>
        <v>12550.322320144429</v>
      </c>
      <c r="H45" s="491">
        <f t="shared" si="17"/>
        <v>12550.322320144429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65568.334304280317</v>
      </c>
      <c r="E46" s="522">
        <f>IF(+I14&lt;F45,I14,D46)</f>
        <v>4901.9523809523807</v>
      </c>
      <c r="F46" s="523">
        <f t="shared" si="15"/>
        <v>60666.381923327936</v>
      </c>
      <c r="G46" s="524">
        <f t="shared" si="16"/>
        <v>11999.126711704423</v>
      </c>
      <c r="H46" s="491">
        <f t="shared" si="17"/>
        <v>11999.126711704423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60666.381923327936</v>
      </c>
      <c r="E47" s="522">
        <f>IF(+I14&lt;F46,I14,D47)</f>
        <v>4901.9523809523807</v>
      </c>
      <c r="F47" s="523">
        <f t="shared" si="15"/>
        <v>55764.429542375554</v>
      </c>
      <c r="G47" s="524">
        <f t="shared" si="16"/>
        <v>11447.931103264415</v>
      </c>
      <c r="H47" s="491">
        <f t="shared" si="17"/>
        <v>11447.931103264415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55764.429542375554</v>
      </c>
      <c r="E48" s="522">
        <f>IF(+I14&lt;F47,I14,D48)</f>
        <v>4901.9523809523807</v>
      </c>
      <c r="F48" s="523">
        <f t="shared" si="15"/>
        <v>50862.477161423172</v>
      </c>
      <c r="G48" s="524">
        <f t="shared" si="16"/>
        <v>10896.735494824408</v>
      </c>
      <c r="H48" s="491">
        <f t="shared" si="17"/>
        <v>10896.735494824408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50862.477161423172</v>
      </c>
      <c r="E49" s="522">
        <f>IF(+I14&lt;F48,I14,D49)</f>
        <v>4901.9523809523807</v>
      </c>
      <c r="F49" s="523">
        <f t="shared" ref="F49:F72" si="18">+D49-E49</f>
        <v>45960.524780470791</v>
      </c>
      <c r="G49" s="524">
        <f t="shared" si="16"/>
        <v>10345.5398863844</v>
      </c>
      <c r="H49" s="491">
        <f t="shared" si="17"/>
        <v>10345.5398863844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45960.524780470791</v>
      </c>
      <c r="E50" s="522">
        <f>IF(+I14&lt;F49,I14,D50)</f>
        <v>4901.9523809523807</v>
      </c>
      <c r="F50" s="523">
        <f t="shared" si="18"/>
        <v>41058.572399518409</v>
      </c>
      <c r="G50" s="524">
        <f t="shared" si="16"/>
        <v>9794.344277944394</v>
      </c>
      <c r="H50" s="491">
        <f t="shared" si="17"/>
        <v>9794.344277944394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41058.572399518409</v>
      </c>
      <c r="E51" s="522">
        <f>IF(+I14&lt;F50,I14,D51)</f>
        <v>4901.9523809523807</v>
      </c>
      <c r="F51" s="523">
        <f t="shared" si="18"/>
        <v>36156.620018566027</v>
      </c>
      <c r="G51" s="524">
        <f t="shared" si="16"/>
        <v>9243.1486695043859</v>
      </c>
      <c r="H51" s="491">
        <f t="shared" si="17"/>
        <v>9243.1486695043859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36156.620018566027</v>
      </c>
      <c r="E52" s="522">
        <f>IF(+I14&lt;F51,I14,D52)</f>
        <v>4901.9523809523807</v>
      </c>
      <c r="F52" s="523">
        <f t="shared" si="18"/>
        <v>31254.667637613646</v>
      </c>
      <c r="G52" s="524">
        <f t="shared" si="16"/>
        <v>8691.9530610643778</v>
      </c>
      <c r="H52" s="491">
        <f t="shared" si="17"/>
        <v>8691.9530610643778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31254.667637613646</v>
      </c>
      <c r="E53" s="522">
        <f>IF(+I14&lt;F52,I14,D53)</f>
        <v>4901.9523809523807</v>
      </c>
      <c r="F53" s="523">
        <f t="shared" si="18"/>
        <v>26352.715256661264</v>
      </c>
      <c r="G53" s="524">
        <f t="shared" si="16"/>
        <v>8140.7574526243716</v>
      </c>
      <c r="H53" s="491">
        <f t="shared" si="17"/>
        <v>8140.7574526243716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26352.715256661264</v>
      </c>
      <c r="E54" s="522">
        <f>IF(+I14&lt;F53,I14,D54)</f>
        <v>4901.9523809523807</v>
      </c>
      <c r="F54" s="523">
        <f t="shared" si="18"/>
        <v>21450.762875708882</v>
      </c>
      <c r="G54" s="524">
        <f t="shared" si="16"/>
        <v>7589.5618441843635</v>
      </c>
      <c r="H54" s="491">
        <f t="shared" si="17"/>
        <v>7589.5618441843635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21450.762875708882</v>
      </c>
      <c r="E55" s="522">
        <f>IF(+I14&lt;F54,I14,D55)</f>
        <v>4901.9523809523807</v>
      </c>
      <c r="F55" s="523">
        <f t="shared" si="18"/>
        <v>16548.810494756501</v>
      </c>
      <c r="G55" s="524">
        <f t="shared" si="16"/>
        <v>7038.3662357443573</v>
      </c>
      <c r="H55" s="491">
        <f t="shared" si="17"/>
        <v>7038.3662357443573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16548.810494756501</v>
      </c>
      <c r="E56" s="522">
        <f>IF(+I14&lt;F55,I14,D56)</f>
        <v>4901.9523809523807</v>
      </c>
      <c r="F56" s="523">
        <f t="shared" si="18"/>
        <v>11646.858113804119</v>
      </c>
      <c r="G56" s="524">
        <f t="shared" ref="G56:G72" si="23">+I$12*((D56+F56)/2)+E56</f>
        <v>6487.1706273043492</v>
      </c>
      <c r="H56" s="491">
        <f t="shared" ref="H56:H72" si="24">+I$13*((D56+F56)/2)+E56</f>
        <v>6487.1706273043492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11646.858113804119</v>
      </c>
      <c r="E57" s="522">
        <f>IF(+I14&lt;F56,I14,D57)</f>
        <v>4901.9523809523807</v>
      </c>
      <c r="F57" s="523">
        <f t="shared" si="18"/>
        <v>6744.9057328517383</v>
      </c>
      <c r="G57" s="524">
        <f t="shared" si="23"/>
        <v>5935.975018864342</v>
      </c>
      <c r="H57" s="491">
        <f t="shared" si="24"/>
        <v>5935.975018864342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6744.9057328517383</v>
      </c>
      <c r="E58" s="522">
        <f>IF(+I14&lt;F57,I14,D58)</f>
        <v>4901.9523809523807</v>
      </c>
      <c r="F58" s="523">
        <f t="shared" si="18"/>
        <v>1842.9533518993576</v>
      </c>
      <c r="G58" s="524">
        <f t="shared" si="23"/>
        <v>5384.7794104243349</v>
      </c>
      <c r="H58" s="491">
        <f t="shared" si="24"/>
        <v>5384.7794104243349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1842.9533518993576</v>
      </c>
      <c r="E59" s="522">
        <f>IF(+I14&lt;F58,I14,D59)</f>
        <v>1842.9533518993576</v>
      </c>
      <c r="F59" s="523">
        <f t="shared" si="18"/>
        <v>0</v>
      </c>
      <c r="G59" s="524">
        <f t="shared" si="23"/>
        <v>1946.5679645253329</v>
      </c>
      <c r="H59" s="491">
        <f t="shared" si="24"/>
        <v>1946.5679645253329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205881.99999999985</v>
      </c>
      <c r="F73" s="375"/>
      <c r="G73" s="375">
        <f>SUM(G17:G72)</f>
        <v>740173.0471493511</v>
      </c>
      <c r="H73" s="375">
        <f>SUM(H17:H72)</f>
        <v>740173.0471493511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21018.000423487403</v>
      </c>
      <c r="N87" s="546">
        <f>IF(J92&lt;D11,0,VLOOKUP(J92,C17:O72,11))</f>
        <v>21018.000423487403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21782.384276733683</v>
      </c>
      <c r="N88" s="550">
        <f>IF(J92&lt;D11,0,VLOOKUP(J92,C99:P154,7))</f>
        <v>21782.384276733683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764.38385324627961</v>
      </c>
      <c r="N89" s="555">
        <f>+N88-N87</f>
        <v>764.38385324627961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4901.9523809523807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25">+I99-H99</f>
        <v>0</v>
      </c>
      <c r="K99" s="514"/>
      <c r="L99" s="512">
        <f t="shared" ref="L99:L104" si="26">H99</f>
        <v>20152.28121946373</v>
      </c>
      <c r="M99" s="597">
        <f t="shared" ref="M99:M130" si="27">IF(L99&lt;&gt;0,+H99-L99,0)</f>
        <v>0</v>
      </c>
      <c r="N99" s="512">
        <f t="shared" ref="N99:N104" si="28">I99</f>
        <v>20152.28121946373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25"/>
        <v>0</v>
      </c>
      <c r="K100" s="514"/>
      <c r="L100" s="518">
        <f t="shared" si="26"/>
        <v>35099.600890705573</v>
      </c>
      <c r="M100" s="519">
        <f t="shared" si="27"/>
        <v>0</v>
      </c>
      <c r="N100" s="518">
        <f t="shared" si="28"/>
        <v>35099.600890705573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25"/>
        <v>0</v>
      </c>
      <c r="K101" s="514"/>
      <c r="L101" s="518">
        <f t="shared" si="26"/>
        <v>33730.455386576738</v>
      </c>
      <c r="M101" s="519">
        <f t="shared" si="27"/>
        <v>0</v>
      </c>
      <c r="N101" s="518">
        <f t="shared" si="28"/>
        <v>33730.455386576738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26"/>
        <v>30743.366686318692</v>
      </c>
      <c r="M102" s="519">
        <f t="shared" ref="M102:M107" si="32">IF(L102&lt;&gt;0,+H102-L102,0)</f>
        <v>0</v>
      </c>
      <c r="N102" s="518">
        <f t="shared" si="28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26"/>
        <v>30197.745297823447</v>
      </c>
      <c r="M103" s="519">
        <f t="shared" si="32"/>
        <v>0</v>
      </c>
      <c r="N103" s="518">
        <f t="shared" si="28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25"/>
        <v>0</v>
      </c>
      <c r="K104" s="514"/>
      <c r="L104" s="518">
        <f t="shared" si="26"/>
        <v>28778.63948471695</v>
      </c>
      <c r="M104" s="519">
        <f t="shared" si="32"/>
        <v>0</v>
      </c>
      <c r="N104" s="518">
        <f t="shared" si="28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25"/>
        <v>0</v>
      </c>
      <c r="K105" s="514"/>
      <c r="L105" s="518">
        <f>H105</f>
        <v>27176.384994149808</v>
      </c>
      <c r="M105" s="519">
        <f t="shared" si="32"/>
        <v>0</v>
      </c>
      <c r="N105" s="518">
        <f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25"/>
        <v>0</v>
      </c>
      <c r="K106" s="514"/>
      <c r="L106" s="518">
        <f>H106</f>
        <v>25735.686949015238</v>
      </c>
      <c r="M106" s="519">
        <f t="shared" si="32"/>
        <v>0</v>
      </c>
      <c r="N106" s="518">
        <f>I106</f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25"/>
        <v>0</v>
      </c>
      <c r="K107" s="514"/>
      <c r="L107" s="518">
        <f>H107</f>
        <v>22496.669570219787</v>
      </c>
      <c r="M107" s="519">
        <f t="shared" si="32"/>
        <v>0</v>
      </c>
      <c r="N107" s="518">
        <f>I107</f>
        <v>22496.669570219787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164158.42862544913</v>
      </c>
      <c r="E108" s="516">
        <v>4787.9534883720926</v>
      </c>
      <c r="F108" s="515">
        <v>159370.47513707704</v>
      </c>
      <c r="G108" s="515">
        <v>161764.45188126308</v>
      </c>
      <c r="H108" s="516">
        <v>22103.308828819529</v>
      </c>
      <c r="I108" s="510">
        <v>22103.308828819529</v>
      </c>
      <c r="J108" s="514">
        <f t="shared" si="25"/>
        <v>0</v>
      </c>
      <c r="K108" s="514"/>
      <c r="L108" s="518">
        <f>H108</f>
        <v>22103.308828819529</v>
      </c>
      <c r="M108" s="519">
        <f t="shared" ref="M108:M109" si="33">IF(L108&lt;&gt;0,+H108-L108,0)</f>
        <v>0</v>
      </c>
      <c r="N108" s="518">
        <f>I108</f>
        <v>22103.308828819529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159370.47513707704</v>
      </c>
      <c r="E109" s="516">
        <v>4901.9523809523807</v>
      </c>
      <c r="F109" s="515">
        <v>154468.52275612467</v>
      </c>
      <c r="G109" s="515">
        <v>156919.49894660086</v>
      </c>
      <c r="H109" s="516">
        <v>21782.384276733683</v>
      </c>
      <c r="I109" s="510">
        <v>21782.384276733683</v>
      </c>
      <c r="J109" s="514">
        <f t="shared" si="25"/>
        <v>0</v>
      </c>
      <c r="K109" s="514"/>
      <c r="L109" s="518">
        <f>H109</f>
        <v>21782.384276733683</v>
      </c>
      <c r="M109" s="519">
        <f t="shared" si="33"/>
        <v>0</v>
      </c>
      <c r="N109" s="518">
        <f>I109</f>
        <v>21782.384276733683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154468.52275612467</v>
      </c>
      <c r="E110" s="522">
        <f>IF(+J96&lt;F109,J96,D110)</f>
        <v>4901.9523809523807</v>
      </c>
      <c r="F110" s="523">
        <f t="shared" ref="F110:F131" si="34">+D110-E110</f>
        <v>149566.5703751723</v>
      </c>
      <c r="G110" s="523">
        <f t="shared" ref="G110:G130" si="35">+(F110+D110)/2</f>
        <v>152017.54656564849</v>
      </c>
      <c r="H110" s="526">
        <f t="shared" ref="H110:H130" si="36">+J$94*G110+E110</f>
        <v>21995.42811490683</v>
      </c>
      <c r="I110" s="577">
        <f t="shared" ref="I110:I130" si="37">+J$95*G110+E110</f>
        <v>21995.42811490683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149566.5703751723</v>
      </c>
      <c r="E111" s="522">
        <f>IF(+J96&lt;F110,J96,D111)</f>
        <v>4901.9523809523807</v>
      </c>
      <c r="F111" s="523">
        <f t="shared" si="34"/>
        <v>144664.61799421994</v>
      </c>
      <c r="G111" s="523">
        <f t="shared" si="35"/>
        <v>147115.59418469612</v>
      </c>
      <c r="H111" s="526">
        <f t="shared" si="36"/>
        <v>21444.232506466822</v>
      </c>
      <c r="I111" s="577">
        <f t="shared" si="37"/>
        <v>21444.232506466822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144664.61799421994</v>
      </c>
      <c r="E112" s="522">
        <f>IF(+J96&lt;F111,J96,D112)</f>
        <v>4901.9523809523807</v>
      </c>
      <c r="F112" s="523">
        <f t="shared" si="34"/>
        <v>139762.66561326757</v>
      </c>
      <c r="G112" s="523">
        <f t="shared" si="35"/>
        <v>142213.64180374375</v>
      </c>
      <c r="H112" s="526">
        <f t="shared" si="36"/>
        <v>20893.036898026818</v>
      </c>
      <c r="I112" s="577">
        <f t="shared" si="37"/>
        <v>20893.036898026818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139762.66561326757</v>
      </c>
      <c r="E113" s="522">
        <f>IF(+J96&lt;F112,J96,D113)</f>
        <v>4901.9523809523807</v>
      </c>
      <c r="F113" s="523">
        <f t="shared" si="34"/>
        <v>134860.7132323152</v>
      </c>
      <c r="G113" s="523">
        <f t="shared" si="35"/>
        <v>137311.68942279139</v>
      </c>
      <c r="H113" s="526">
        <f t="shared" si="36"/>
        <v>20341.84128958681</v>
      </c>
      <c r="I113" s="577">
        <f t="shared" si="37"/>
        <v>20341.84128958681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134860.7132323152</v>
      </c>
      <c r="E114" s="522">
        <f>IF(+J96&lt;F113,J96,D114)</f>
        <v>4901.9523809523807</v>
      </c>
      <c r="F114" s="523">
        <f t="shared" si="34"/>
        <v>129958.76085136282</v>
      </c>
      <c r="G114" s="523">
        <f t="shared" si="35"/>
        <v>132409.73704183902</v>
      </c>
      <c r="H114" s="526">
        <f t="shared" si="36"/>
        <v>19790.645681146805</v>
      </c>
      <c r="I114" s="577">
        <f t="shared" si="37"/>
        <v>19790.645681146805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129958.76085136282</v>
      </c>
      <c r="E115" s="522">
        <f>IF(+J96&lt;F114,J96,D115)</f>
        <v>4901.9523809523807</v>
      </c>
      <c r="F115" s="523">
        <f t="shared" si="34"/>
        <v>125056.80847041044</v>
      </c>
      <c r="G115" s="523">
        <f t="shared" si="35"/>
        <v>127507.78466088662</v>
      </c>
      <c r="H115" s="526">
        <f t="shared" si="36"/>
        <v>19239.450072706797</v>
      </c>
      <c r="I115" s="577">
        <f t="shared" si="37"/>
        <v>19239.450072706797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125056.80847041044</v>
      </c>
      <c r="E116" s="522">
        <f>IF(+J96&lt;F115,J96,D116)</f>
        <v>4901.9523809523807</v>
      </c>
      <c r="F116" s="523">
        <f t="shared" si="34"/>
        <v>120154.85608945806</v>
      </c>
      <c r="G116" s="523">
        <f t="shared" si="35"/>
        <v>122605.83227993426</v>
      </c>
      <c r="H116" s="526">
        <f t="shared" si="36"/>
        <v>18688.254464266789</v>
      </c>
      <c r="I116" s="577">
        <f t="shared" si="37"/>
        <v>18688.254464266789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120154.85608945806</v>
      </c>
      <c r="E117" s="522">
        <f>IF(+J96&lt;F116,J96,D117)</f>
        <v>4901.9523809523807</v>
      </c>
      <c r="F117" s="523">
        <f t="shared" si="34"/>
        <v>115252.90370850568</v>
      </c>
      <c r="G117" s="523">
        <f t="shared" si="35"/>
        <v>117703.87989898186</v>
      </c>
      <c r="H117" s="526">
        <f t="shared" si="36"/>
        <v>18137.058855826781</v>
      </c>
      <c r="I117" s="577">
        <f t="shared" si="37"/>
        <v>18137.058855826781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115252.90370850568</v>
      </c>
      <c r="E118" s="522">
        <f>IF(+J96&lt;F117,J96,D118)</f>
        <v>4901.9523809523807</v>
      </c>
      <c r="F118" s="523">
        <f t="shared" si="34"/>
        <v>110350.9513275533</v>
      </c>
      <c r="G118" s="523">
        <f t="shared" si="35"/>
        <v>112801.92751802949</v>
      </c>
      <c r="H118" s="526">
        <f t="shared" si="36"/>
        <v>17585.863247386776</v>
      </c>
      <c r="I118" s="577">
        <f t="shared" si="37"/>
        <v>17585.863247386776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110350.9513275533</v>
      </c>
      <c r="E119" s="522">
        <f>IF(+J96&lt;F118,J96,D119)</f>
        <v>4901.9523809523807</v>
      </c>
      <c r="F119" s="523">
        <f t="shared" si="34"/>
        <v>105448.99894660091</v>
      </c>
      <c r="G119" s="523">
        <f t="shared" si="35"/>
        <v>107899.9751370771</v>
      </c>
      <c r="H119" s="526">
        <f t="shared" si="36"/>
        <v>17034.667638946768</v>
      </c>
      <c r="I119" s="577">
        <f t="shared" si="37"/>
        <v>17034.667638946768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105448.99894660091</v>
      </c>
      <c r="E120" s="522">
        <f>IF(+J96&lt;F119,J96,D120)</f>
        <v>4901.9523809523807</v>
      </c>
      <c r="F120" s="523">
        <f t="shared" si="34"/>
        <v>100547.04656564853</v>
      </c>
      <c r="G120" s="523">
        <f t="shared" si="35"/>
        <v>102998.02275612473</v>
      </c>
      <c r="H120" s="526">
        <f t="shared" si="36"/>
        <v>16483.47203050676</v>
      </c>
      <c r="I120" s="577">
        <f t="shared" si="37"/>
        <v>16483.47203050676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100547.04656564853</v>
      </c>
      <c r="E121" s="522">
        <f>IF(+J96&lt;F120,J96,D121)</f>
        <v>4901.9523809523807</v>
      </c>
      <c r="F121" s="523">
        <f t="shared" si="34"/>
        <v>95645.09418469615</v>
      </c>
      <c r="G121" s="523">
        <f t="shared" si="35"/>
        <v>98096.070375172334</v>
      </c>
      <c r="H121" s="526">
        <f t="shared" si="36"/>
        <v>15932.276422066752</v>
      </c>
      <c r="I121" s="577">
        <f t="shared" si="37"/>
        <v>15932.276422066752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95645.09418469615</v>
      </c>
      <c r="E122" s="522">
        <f>IF(+J96&lt;F121,J96,D122)</f>
        <v>4901.9523809523807</v>
      </c>
      <c r="F122" s="523">
        <f t="shared" si="34"/>
        <v>90743.141803743769</v>
      </c>
      <c r="G122" s="523">
        <f t="shared" si="35"/>
        <v>93194.117994219967</v>
      </c>
      <c r="H122" s="526">
        <f t="shared" si="36"/>
        <v>15381.080813626748</v>
      </c>
      <c r="I122" s="577">
        <f t="shared" si="37"/>
        <v>15381.080813626748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90743.141803743769</v>
      </c>
      <c r="E123" s="522">
        <f>IF(+J96&lt;F122,J96,D123)</f>
        <v>4901.9523809523807</v>
      </c>
      <c r="F123" s="523">
        <f t="shared" si="34"/>
        <v>85841.189422791387</v>
      </c>
      <c r="G123" s="523">
        <f t="shared" si="35"/>
        <v>88292.165613267571</v>
      </c>
      <c r="H123" s="526">
        <f t="shared" si="36"/>
        <v>14829.885205186736</v>
      </c>
      <c r="I123" s="577">
        <f t="shared" si="37"/>
        <v>14829.885205186736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85841.189422791387</v>
      </c>
      <c r="E124" s="522">
        <f>IF(+J96&lt;F123,J96,D124)</f>
        <v>4901.9523809523807</v>
      </c>
      <c r="F124" s="523">
        <f t="shared" si="34"/>
        <v>80939.237041839006</v>
      </c>
      <c r="G124" s="523">
        <f t="shared" si="35"/>
        <v>83390.213232315204</v>
      </c>
      <c r="H124" s="526">
        <f t="shared" si="36"/>
        <v>14278.689596746732</v>
      </c>
      <c r="I124" s="577">
        <f t="shared" si="37"/>
        <v>14278.689596746732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80939.237041839006</v>
      </c>
      <c r="E125" s="522">
        <f>IF(+J96&lt;F124,J96,D125)</f>
        <v>4901.9523809523807</v>
      </c>
      <c r="F125" s="523">
        <f t="shared" si="34"/>
        <v>76037.284660886624</v>
      </c>
      <c r="G125" s="523">
        <f t="shared" si="35"/>
        <v>78488.260851362807</v>
      </c>
      <c r="H125" s="526">
        <f t="shared" si="36"/>
        <v>13727.493988306724</v>
      </c>
      <c r="I125" s="577">
        <f t="shared" si="37"/>
        <v>13727.493988306724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76037.284660886624</v>
      </c>
      <c r="E126" s="522">
        <f>IF(+J96&lt;F125,J96,D126)</f>
        <v>4901.9523809523807</v>
      </c>
      <c r="F126" s="523">
        <f t="shared" si="34"/>
        <v>71135.332279934242</v>
      </c>
      <c r="G126" s="523">
        <f t="shared" si="35"/>
        <v>73586.30847041044</v>
      </c>
      <c r="H126" s="526">
        <f t="shared" si="36"/>
        <v>13176.298379866719</v>
      </c>
      <c r="I126" s="577">
        <f t="shared" si="37"/>
        <v>13176.298379866719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71135.332279934242</v>
      </c>
      <c r="E127" s="522">
        <f>IF(+J96&lt;F126,J96,D127)</f>
        <v>4901.9523809523807</v>
      </c>
      <c r="F127" s="523">
        <f t="shared" si="34"/>
        <v>66233.379898981861</v>
      </c>
      <c r="G127" s="523">
        <f t="shared" si="35"/>
        <v>68684.356089458044</v>
      </c>
      <c r="H127" s="526">
        <f t="shared" si="36"/>
        <v>12625.102771426707</v>
      </c>
      <c r="I127" s="577">
        <f t="shared" si="37"/>
        <v>12625.102771426707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66233.379898981861</v>
      </c>
      <c r="E128" s="522">
        <f>IF(+J96&lt;F127,J96,D128)</f>
        <v>4901.9523809523807</v>
      </c>
      <c r="F128" s="523">
        <f t="shared" si="34"/>
        <v>61331.427518029479</v>
      </c>
      <c r="G128" s="523">
        <f t="shared" si="35"/>
        <v>63782.40370850567</v>
      </c>
      <c r="H128" s="526">
        <f t="shared" si="36"/>
        <v>12073.907162986703</v>
      </c>
      <c r="I128" s="577">
        <f t="shared" si="37"/>
        <v>12073.907162986703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61331.427518029479</v>
      </c>
      <c r="E129" s="522">
        <f>IF(+J96&lt;F128,J96,D129)</f>
        <v>4901.9523809523807</v>
      </c>
      <c r="F129" s="523">
        <f t="shared" si="34"/>
        <v>56429.475137077097</v>
      </c>
      <c r="G129" s="523">
        <f t="shared" si="35"/>
        <v>58880.451327553288</v>
      </c>
      <c r="H129" s="526">
        <f t="shared" si="36"/>
        <v>11522.711554546695</v>
      </c>
      <c r="I129" s="577">
        <f t="shared" si="37"/>
        <v>11522.711554546695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56429.475137077097</v>
      </c>
      <c r="E130" s="522">
        <f>IF(+J96&lt;F129,J96,D130)</f>
        <v>4901.9523809523807</v>
      </c>
      <c r="F130" s="523">
        <f t="shared" si="34"/>
        <v>51527.522756124716</v>
      </c>
      <c r="G130" s="523">
        <f t="shared" si="35"/>
        <v>53978.498946600906</v>
      </c>
      <c r="H130" s="526">
        <f t="shared" si="36"/>
        <v>10971.515946106687</v>
      </c>
      <c r="I130" s="577">
        <f t="shared" si="37"/>
        <v>10971.515946106687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51527.522756124716</v>
      </c>
      <c r="E131" s="522">
        <f>IF(+J96&lt;F130,J96,D131)</f>
        <v>4901.9523809523807</v>
      </c>
      <c r="F131" s="523">
        <f t="shared" si="34"/>
        <v>46625.570375172334</v>
      </c>
      <c r="G131" s="523">
        <f t="shared" ref="G131:G154" si="38">+(F131+D131)/2</f>
        <v>49076.546565648525</v>
      </c>
      <c r="H131" s="526">
        <f t="shared" ref="H131:H154" si="39">+J$94*G131+E131</f>
        <v>10420.320337666679</v>
      </c>
      <c r="I131" s="577">
        <f t="shared" ref="I131:I154" si="40">+J$95*G131+E131</f>
        <v>10420.320337666679</v>
      </c>
      <c r="J131" s="514">
        <f t="shared" ref="J131:J154" si="41">+I131-H131</f>
        <v>0</v>
      </c>
      <c r="K131" s="514"/>
      <c r="L131" s="525"/>
      <c r="M131" s="514">
        <f t="shared" ref="M131:M154" si="42">IF(L131&lt;&gt;0,+H131-L131,0)</f>
        <v>0</v>
      </c>
      <c r="N131" s="525"/>
      <c r="O131" s="514">
        <f t="shared" ref="O131:O154" si="43">IF(N131&lt;&gt;0,+I131-N131,0)</f>
        <v>0</v>
      </c>
      <c r="P131" s="514">
        <f t="shared" ref="P131:P154" si="44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46625.570375172334</v>
      </c>
      <c r="E132" s="522">
        <f>IF(+J96&lt;F131,J96,D132)</f>
        <v>4901.9523809523807</v>
      </c>
      <c r="F132" s="523">
        <f t="shared" ref="F132:F154" si="45">+D132-E132</f>
        <v>41723.617994219952</v>
      </c>
      <c r="G132" s="523">
        <f t="shared" si="38"/>
        <v>44174.594184696143</v>
      </c>
      <c r="H132" s="526">
        <f t="shared" si="39"/>
        <v>9869.1247292266726</v>
      </c>
      <c r="I132" s="577">
        <f t="shared" si="40"/>
        <v>9869.1247292266726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41723.617994219952</v>
      </c>
      <c r="E133" s="522">
        <f>IF(+J96&lt;F132,J96,D133)</f>
        <v>4901.9523809523807</v>
      </c>
      <c r="F133" s="523">
        <f t="shared" si="45"/>
        <v>36821.665613267571</v>
      </c>
      <c r="G133" s="523">
        <f t="shared" si="38"/>
        <v>39272.641803743762</v>
      </c>
      <c r="H133" s="526">
        <f t="shared" si="39"/>
        <v>9317.9291207866663</v>
      </c>
      <c r="I133" s="577">
        <f t="shared" si="40"/>
        <v>9317.9291207866663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36821.665613267571</v>
      </c>
      <c r="E134" s="522">
        <f>IF(+J96&lt;F133,J96,D134)</f>
        <v>4901.9523809523807</v>
      </c>
      <c r="F134" s="523">
        <f t="shared" si="45"/>
        <v>31919.713232315189</v>
      </c>
      <c r="G134" s="523">
        <f t="shared" si="38"/>
        <v>34370.68942279138</v>
      </c>
      <c r="H134" s="526">
        <f t="shared" si="39"/>
        <v>8766.7335123466582</v>
      </c>
      <c r="I134" s="577">
        <f t="shared" si="40"/>
        <v>8766.7335123466582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31919.713232315189</v>
      </c>
      <c r="E135" s="522">
        <f>IF(+J96&lt;F134,J96,D135)</f>
        <v>4901.9523809523807</v>
      </c>
      <c r="F135" s="523">
        <f t="shared" si="45"/>
        <v>27017.760851362807</v>
      </c>
      <c r="G135" s="523">
        <f t="shared" si="38"/>
        <v>29468.737041838998</v>
      </c>
      <c r="H135" s="526">
        <f t="shared" si="39"/>
        <v>8215.5379039066502</v>
      </c>
      <c r="I135" s="577">
        <f t="shared" si="40"/>
        <v>8215.5379039066502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27017.760851362807</v>
      </c>
      <c r="E136" s="522">
        <f>IF(+J96&lt;F135,J96,D136)</f>
        <v>4901.9523809523807</v>
      </c>
      <c r="F136" s="523">
        <f t="shared" si="45"/>
        <v>22115.808470410426</v>
      </c>
      <c r="G136" s="523">
        <f t="shared" si="38"/>
        <v>24566.784660886617</v>
      </c>
      <c r="H136" s="526">
        <f t="shared" si="39"/>
        <v>7664.3422954666439</v>
      </c>
      <c r="I136" s="577">
        <f t="shared" si="40"/>
        <v>7664.3422954666439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22115.808470410426</v>
      </c>
      <c r="E137" s="522">
        <f>IF(+J96&lt;F136,J96,D137)</f>
        <v>4901.9523809523807</v>
      </c>
      <c r="F137" s="523">
        <f t="shared" si="45"/>
        <v>17213.856089458044</v>
      </c>
      <c r="G137" s="523">
        <f t="shared" si="38"/>
        <v>19664.832279934235</v>
      </c>
      <c r="H137" s="526">
        <f t="shared" si="39"/>
        <v>7113.1466870266358</v>
      </c>
      <c r="I137" s="577">
        <f t="shared" si="40"/>
        <v>7113.1466870266358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17213.856089458044</v>
      </c>
      <c r="E138" s="522">
        <f>IF(+J96&lt;F137,J96,D138)</f>
        <v>4901.9523809523807</v>
      </c>
      <c r="F138" s="523">
        <f t="shared" si="45"/>
        <v>12311.903708505663</v>
      </c>
      <c r="G138" s="523">
        <f t="shared" si="38"/>
        <v>14762.879898981853</v>
      </c>
      <c r="H138" s="526">
        <f t="shared" si="39"/>
        <v>6561.9510785866296</v>
      </c>
      <c r="I138" s="577">
        <f t="shared" si="40"/>
        <v>6561.9510785866296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12311.903708505663</v>
      </c>
      <c r="E139" s="522">
        <f>IF(+J96&lt;F138,J96,D139)</f>
        <v>4901.9523809523807</v>
      </c>
      <c r="F139" s="523">
        <f t="shared" si="45"/>
        <v>7409.9513275532818</v>
      </c>
      <c r="G139" s="523">
        <f t="shared" si="38"/>
        <v>9860.9275180294717</v>
      </c>
      <c r="H139" s="526">
        <f t="shared" si="39"/>
        <v>6010.7554701466215</v>
      </c>
      <c r="I139" s="577">
        <f t="shared" si="40"/>
        <v>6010.7554701466215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7409.9513275532818</v>
      </c>
      <c r="E140" s="522">
        <f>IF(+J96&lt;F139,J96,D140)</f>
        <v>4901.9523809523807</v>
      </c>
      <c r="F140" s="523">
        <f t="shared" si="45"/>
        <v>2507.998946600901</v>
      </c>
      <c r="G140" s="523">
        <f t="shared" si="38"/>
        <v>4958.9751370770919</v>
      </c>
      <c r="H140" s="526">
        <f t="shared" si="39"/>
        <v>5459.5598617066144</v>
      </c>
      <c r="I140" s="577">
        <f t="shared" si="40"/>
        <v>5459.5598617066144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  <c r="Q140" s="269"/>
    </row>
    <row r="141" spans="2:17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2507.998946600901</v>
      </c>
      <c r="E141" s="522">
        <f>IF(+J96&lt;F140,J96,D141)</f>
        <v>2507.998946600901</v>
      </c>
      <c r="F141" s="523">
        <f t="shared" si="45"/>
        <v>0</v>
      </c>
      <c r="G141" s="523">
        <f t="shared" si="38"/>
        <v>1253.9994733004505</v>
      </c>
      <c r="H141" s="526">
        <f t="shared" si="39"/>
        <v>2649.0037848680163</v>
      </c>
      <c r="I141" s="577">
        <f t="shared" si="40"/>
        <v>2649.0037848680163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5"/>
        <v>0</v>
      </c>
      <c r="G142" s="523">
        <f t="shared" si="38"/>
        <v>0</v>
      </c>
      <c r="H142" s="526">
        <f t="shared" si="39"/>
        <v>0</v>
      </c>
      <c r="I142" s="577">
        <f t="shared" si="40"/>
        <v>0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8"/>
        <v>0</v>
      </c>
      <c r="H143" s="526">
        <f t="shared" si="39"/>
        <v>0</v>
      </c>
      <c r="I143" s="577">
        <f t="shared" si="40"/>
        <v>0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8"/>
        <v>0</v>
      </c>
      <c r="H144" s="526">
        <f t="shared" si="39"/>
        <v>0</v>
      </c>
      <c r="I144" s="577">
        <f t="shared" si="40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8"/>
        <v>0</v>
      </c>
      <c r="H145" s="526">
        <f t="shared" si="39"/>
        <v>0</v>
      </c>
      <c r="I145" s="577">
        <f t="shared" si="40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8"/>
        <v>0</v>
      </c>
      <c r="H154" s="530">
        <f t="shared" si="39"/>
        <v>0</v>
      </c>
      <c r="I154" s="579">
        <f t="shared" si="40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  <c r="Q154" s="269"/>
    </row>
    <row r="155" spans="2:17">
      <c r="C155" s="374" t="s">
        <v>78</v>
      </c>
      <c r="D155" s="375"/>
      <c r="E155" s="375">
        <f>SUM(E99:E154)</f>
        <v>205881.99999999997</v>
      </c>
      <c r="F155" s="375"/>
      <c r="G155" s="375"/>
      <c r="H155" s="375">
        <f>SUM(H99:H154)</f>
        <v>726197.84100691974</v>
      </c>
      <c r="I155" s="375">
        <f>SUM(I99:I154)</f>
        <v>726197.84100691974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048576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497607.69769277796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497607.69769277796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114169.97619047618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 t="shared" ref="K23:K28" si="10">G23</f>
        <v>640169.61761771492</v>
      </c>
      <c r="L23" s="519">
        <f t="shared" si="6"/>
        <v>0</v>
      </c>
      <c r="M23" s="518">
        <f t="shared" ref="M23:M28" si="11"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 t="shared" si="10"/>
        <v>605586.64190337458</v>
      </c>
      <c r="L24" s="519">
        <f t="shared" si="6"/>
        <v>0</v>
      </c>
      <c r="M24" s="518">
        <f t="shared" si="11"/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609275.37207027047</v>
      </c>
      <c r="H25" s="610">
        <v>609275.37207027047</v>
      </c>
      <c r="I25" s="511">
        <f t="shared" si="9"/>
        <v>0</v>
      </c>
      <c r="J25" s="511"/>
      <c r="K25" s="518">
        <f t="shared" si="10"/>
        <v>609275.37207027047</v>
      </c>
      <c r="L25" s="519">
        <f t="shared" si="6"/>
        <v>0</v>
      </c>
      <c r="M25" s="518">
        <f t="shared" si="11"/>
        <v>609275.37207027047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116954.60975609756</v>
      </c>
      <c r="F26" s="608">
        <v>3698239.3766826321</v>
      </c>
      <c r="G26" s="609">
        <v>594411.13132781303</v>
      </c>
      <c r="H26" s="610">
        <v>594411.13132781303</v>
      </c>
      <c r="I26" s="511">
        <f t="shared" si="9"/>
        <v>0</v>
      </c>
      <c r="J26" s="511"/>
      <c r="K26" s="518">
        <f t="shared" si="10"/>
        <v>594411.13132781303</v>
      </c>
      <c r="L26" s="519">
        <f t="shared" ref="L26" si="12">IF(K26&lt;&gt;0,+G26-K26,0)</f>
        <v>0</v>
      </c>
      <c r="M26" s="518">
        <f t="shared" si="11"/>
        <v>594411.13132781303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489431.31850985193</v>
      </c>
      <c r="H27" s="610">
        <v>489431.31850985193</v>
      </c>
      <c r="I27" s="511">
        <f t="shared" si="9"/>
        <v>0</v>
      </c>
      <c r="J27" s="511"/>
      <c r="K27" s="518">
        <f t="shared" si="10"/>
        <v>489431.31850985193</v>
      </c>
      <c r="L27" s="519">
        <f t="shared" ref="L27" si="13">IF(K27&lt;&gt;0,+G27-K27,0)</f>
        <v>0</v>
      </c>
      <c r="M27" s="518">
        <f t="shared" si="11"/>
        <v>489431.31850985193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3586724.5162175149</v>
      </c>
      <c r="E28" s="609">
        <v>114169.97619047618</v>
      </c>
      <c r="F28" s="608">
        <v>3472554.5400270387</v>
      </c>
      <c r="G28" s="609">
        <v>488327.80853353348</v>
      </c>
      <c r="H28" s="610">
        <v>488327.80853353348</v>
      </c>
      <c r="I28" s="511">
        <f t="shared" si="9"/>
        <v>0</v>
      </c>
      <c r="J28" s="511"/>
      <c r="K28" s="518">
        <f t="shared" si="10"/>
        <v>488327.80853353348</v>
      </c>
      <c r="L28" s="519">
        <f t="shared" ref="L28" si="14">IF(K28&lt;&gt;0,+G28-K28,0)</f>
        <v>0</v>
      </c>
      <c r="M28" s="518">
        <f t="shared" si="11"/>
        <v>488327.80853353348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523">
        <f>IF(F28+SUM(E$17:E28)=D$10,F28,D$10-SUM(E$17:E28))</f>
        <v>3467114.7907360573</v>
      </c>
      <c r="E29" s="522">
        <f>IF(+I14&lt;F28,I14,D29)</f>
        <v>114169.97619047618</v>
      </c>
      <c r="F29" s="523">
        <f t="shared" ref="F29:F48" si="15">+D29-E29</f>
        <v>3352944.8145455811</v>
      </c>
      <c r="G29" s="524">
        <f t="shared" ref="G29:G55" si="16">+I$12*((D29+F29)/2)+E29</f>
        <v>497607.69769277796</v>
      </c>
      <c r="H29" s="491">
        <f t="shared" ref="H29:H55" si="17">+I$13*((D29+F29)/2)+E29</f>
        <v>497607.69769277796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3352944.8145455811</v>
      </c>
      <c r="E30" s="522">
        <f>IF(+I14&lt;F29,I14,D30)</f>
        <v>114169.97619047618</v>
      </c>
      <c r="F30" s="523">
        <f t="shared" si="15"/>
        <v>3238774.8383551049</v>
      </c>
      <c r="G30" s="524">
        <f t="shared" si="16"/>
        <v>484769.95782887819</v>
      </c>
      <c r="H30" s="491">
        <f t="shared" si="17"/>
        <v>484769.95782887819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3238774.8383551049</v>
      </c>
      <c r="E31" s="522">
        <f>IF(+I14&lt;F30,I14,D31)</f>
        <v>114169.97619047618</v>
      </c>
      <c r="F31" s="523">
        <f t="shared" si="15"/>
        <v>3124604.8621646287</v>
      </c>
      <c r="G31" s="524">
        <f t="shared" si="16"/>
        <v>471932.21796497842</v>
      </c>
      <c r="H31" s="491">
        <f t="shared" si="17"/>
        <v>471932.21796497842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3124604.8621646287</v>
      </c>
      <c r="E32" s="522">
        <f>IF(+I14&lt;F31,I14,D32)</f>
        <v>114169.97619047618</v>
      </c>
      <c r="F32" s="523">
        <f t="shared" si="15"/>
        <v>3010434.8859741525</v>
      </c>
      <c r="G32" s="524">
        <f t="shared" si="16"/>
        <v>459094.47810107877</v>
      </c>
      <c r="H32" s="491">
        <f t="shared" si="17"/>
        <v>459094.47810107877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3010434.8859741525</v>
      </c>
      <c r="E33" s="522">
        <f>IF(+I14&lt;F32,I14,D33)</f>
        <v>114169.97619047618</v>
      </c>
      <c r="F33" s="523">
        <f t="shared" si="15"/>
        <v>2896264.9097836763</v>
      </c>
      <c r="G33" s="524">
        <f t="shared" si="16"/>
        <v>446256.73823717888</v>
      </c>
      <c r="H33" s="491">
        <f t="shared" si="17"/>
        <v>446256.73823717888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2896264.9097836763</v>
      </c>
      <c r="E34" s="522">
        <f>IF(+I14&lt;F33,I14,D34)</f>
        <v>114169.97619047618</v>
      </c>
      <c r="F34" s="523">
        <f t="shared" si="15"/>
        <v>2782094.9335932001</v>
      </c>
      <c r="G34" s="524">
        <f t="shared" si="16"/>
        <v>433418.99837327923</v>
      </c>
      <c r="H34" s="491">
        <f t="shared" si="17"/>
        <v>433418.99837327923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2782094.9335932001</v>
      </c>
      <c r="E35" s="522">
        <f>IF(+I14&lt;F34,I14,D35)</f>
        <v>114169.97619047618</v>
      </c>
      <c r="F35" s="523">
        <f t="shared" si="15"/>
        <v>2667924.9574027238</v>
      </c>
      <c r="G35" s="524">
        <f t="shared" si="16"/>
        <v>420581.25850937946</v>
      </c>
      <c r="H35" s="491">
        <f t="shared" si="17"/>
        <v>420581.25850937946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2667924.9574027238</v>
      </c>
      <c r="E36" s="522">
        <f>IF(+I14&lt;F35,I14,D36)</f>
        <v>114169.97619047618</v>
      </c>
      <c r="F36" s="523">
        <f t="shared" si="15"/>
        <v>2553754.9812122476</v>
      </c>
      <c r="G36" s="524">
        <f t="shared" si="16"/>
        <v>407743.51864547969</v>
      </c>
      <c r="H36" s="491">
        <f t="shared" si="17"/>
        <v>407743.51864547969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2553754.9812122476</v>
      </c>
      <c r="E37" s="522">
        <f>IF(+I14&lt;F36,I14,D37)</f>
        <v>114169.97619047618</v>
      </c>
      <c r="F37" s="523">
        <f t="shared" si="15"/>
        <v>2439585.0050217714</v>
      </c>
      <c r="G37" s="524">
        <f t="shared" si="16"/>
        <v>394905.77878157992</v>
      </c>
      <c r="H37" s="491">
        <f t="shared" si="17"/>
        <v>394905.77878157992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2439585.0050217714</v>
      </c>
      <c r="E38" s="522">
        <f>IF(+I14&lt;F37,I14,D38)</f>
        <v>114169.97619047618</v>
      </c>
      <c r="F38" s="523">
        <f t="shared" si="15"/>
        <v>2325415.0288312952</v>
      </c>
      <c r="G38" s="524">
        <f t="shared" si="16"/>
        <v>382068.03891768027</v>
      </c>
      <c r="H38" s="491">
        <f t="shared" si="17"/>
        <v>382068.03891768027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2325415.0288312952</v>
      </c>
      <c r="E39" s="522">
        <f>IF(+I14&lt;F38,I14,D39)</f>
        <v>114169.97619047618</v>
      </c>
      <c r="F39" s="523">
        <f t="shared" si="15"/>
        <v>2211245.052640819</v>
      </c>
      <c r="G39" s="524">
        <f t="shared" si="16"/>
        <v>369230.29905378039</v>
      </c>
      <c r="H39" s="491">
        <f t="shared" si="17"/>
        <v>369230.29905378039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2211245.052640819</v>
      </c>
      <c r="E40" s="522">
        <f>IF(+I14&lt;F39,I14,D40)</f>
        <v>114169.97619047618</v>
      </c>
      <c r="F40" s="523">
        <f t="shared" si="15"/>
        <v>2097075.0764503428</v>
      </c>
      <c r="G40" s="524">
        <f t="shared" si="16"/>
        <v>356392.55918988073</v>
      </c>
      <c r="H40" s="491">
        <f t="shared" si="17"/>
        <v>356392.55918988073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2097075.0764503428</v>
      </c>
      <c r="E41" s="522">
        <f>IF(+I14&lt;F40,I14,D41)</f>
        <v>114169.97619047618</v>
      </c>
      <c r="F41" s="523">
        <f t="shared" si="15"/>
        <v>1982905.1002598666</v>
      </c>
      <c r="G41" s="524">
        <f t="shared" si="16"/>
        <v>343554.81932598096</v>
      </c>
      <c r="H41" s="491">
        <f t="shared" si="17"/>
        <v>343554.81932598096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1982905.1002598666</v>
      </c>
      <c r="E42" s="522">
        <f>IF(+I14&lt;F41,I14,D42)</f>
        <v>114169.97619047618</v>
      </c>
      <c r="F42" s="523">
        <f t="shared" si="15"/>
        <v>1868735.1240693904</v>
      </c>
      <c r="G42" s="524">
        <f t="shared" si="16"/>
        <v>330717.07946208119</v>
      </c>
      <c r="H42" s="491">
        <f t="shared" si="17"/>
        <v>330717.07946208119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1868735.1240693904</v>
      </c>
      <c r="E43" s="522">
        <f>IF(+I14&lt;F42,I14,D43)</f>
        <v>114169.97619047618</v>
      </c>
      <c r="F43" s="523">
        <f t="shared" si="15"/>
        <v>1754565.1478789141</v>
      </c>
      <c r="G43" s="524">
        <f t="shared" si="16"/>
        <v>317879.33959818142</v>
      </c>
      <c r="H43" s="491">
        <f t="shared" si="17"/>
        <v>317879.33959818142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1754565.1478789141</v>
      </c>
      <c r="E44" s="522">
        <f>IF(+I14&lt;F43,I14,D44)</f>
        <v>114169.97619047618</v>
      </c>
      <c r="F44" s="523">
        <f t="shared" si="15"/>
        <v>1640395.1716884379</v>
      </c>
      <c r="G44" s="524">
        <f t="shared" si="16"/>
        <v>305041.59973428171</v>
      </c>
      <c r="H44" s="491">
        <f t="shared" si="17"/>
        <v>305041.59973428171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1640395.1716884379</v>
      </c>
      <c r="E45" s="522">
        <f>IF(+I14&lt;F44,I14,D45)</f>
        <v>114169.97619047618</v>
      </c>
      <c r="F45" s="523">
        <f t="shared" si="15"/>
        <v>1526225.1954979617</v>
      </c>
      <c r="G45" s="524">
        <f t="shared" si="16"/>
        <v>292203.85987038194</v>
      </c>
      <c r="H45" s="491">
        <f t="shared" si="17"/>
        <v>292203.85987038194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1526225.1954979617</v>
      </c>
      <c r="E46" s="522">
        <f>IF(+I14&lt;F45,I14,D46)</f>
        <v>114169.97619047618</v>
      </c>
      <c r="F46" s="523">
        <f t="shared" si="15"/>
        <v>1412055.2193074855</v>
      </c>
      <c r="G46" s="524">
        <f t="shared" si="16"/>
        <v>279366.12000648223</v>
      </c>
      <c r="H46" s="491">
        <f t="shared" si="17"/>
        <v>279366.12000648223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1412055.2193074855</v>
      </c>
      <c r="E47" s="522">
        <f>IF(+I14&lt;F46,I14,D47)</f>
        <v>114169.97619047618</v>
      </c>
      <c r="F47" s="523">
        <f t="shared" si="15"/>
        <v>1297885.2431170093</v>
      </c>
      <c r="G47" s="524">
        <f t="shared" si="16"/>
        <v>266528.38014258246</v>
      </c>
      <c r="H47" s="491">
        <f t="shared" si="17"/>
        <v>266528.38014258246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1297885.2431170093</v>
      </c>
      <c r="E48" s="522">
        <f>IF(+I14&lt;F47,I14,D48)</f>
        <v>114169.97619047618</v>
      </c>
      <c r="F48" s="523">
        <f t="shared" si="15"/>
        <v>1183715.2669265331</v>
      </c>
      <c r="G48" s="524">
        <f t="shared" si="16"/>
        <v>253690.64027868269</v>
      </c>
      <c r="H48" s="491">
        <f t="shared" si="17"/>
        <v>253690.64027868269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1183715.2669265331</v>
      </c>
      <c r="E49" s="522">
        <f>IF(+I14&lt;F48,I14,D49)</f>
        <v>114169.97619047618</v>
      </c>
      <c r="F49" s="523">
        <f t="shared" ref="F49:F72" si="18">+D49-E49</f>
        <v>1069545.2907360569</v>
      </c>
      <c r="G49" s="524">
        <f t="shared" si="16"/>
        <v>240852.90041478295</v>
      </c>
      <c r="H49" s="491">
        <f t="shared" si="17"/>
        <v>240852.90041478295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1069545.2907360569</v>
      </c>
      <c r="E50" s="522">
        <f>IF(+I14&lt;F49,I14,D50)</f>
        <v>114169.97619047618</v>
      </c>
      <c r="F50" s="523">
        <f t="shared" si="18"/>
        <v>955375.31454558065</v>
      </c>
      <c r="G50" s="524">
        <f t="shared" si="16"/>
        <v>228015.16055088321</v>
      </c>
      <c r="H50" s="491">
        <f t="shared" si="17"/>
        <v>228015.16055088321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955375.31454558065</v>
      </c>
      <c r="E51" s="522">
        <f>IF(+I14&lt;F50,I14,D51)</f>
        <v>114169.97619047618</v>
      </c>
      <c r="F51" s="523">
        <f t="shared" si="18"/>
        <v>841205.33835510444</v>
      </c>
      <c r="G51" s="524">
        <f t="shared" si="16"/>
        <v>215177.42068698345</v>
      </c>
      <c r="H51" s="491">
        <f t="shared" si="17"/>
        <v>215177.42068698345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841205.33835510444</v>
      </c>
      <c r="E52" s="522">
        <f>IF(+I14&lt;F51,I14,D52)</f>
        <v>114169.97619047618</v>
      </c>
      <c r="F52" s="523">
        <f t="shared" si="18"/>
        <v>727035.36216462823</v>
      </c>
      <c r="G52" s="524">
        <f t="shared" si="16"/>
        <v>202339.68082308371</v>
      </c>
      <c r="H52" s="491">
        <f t="shared" si="17"/>
        <v>202339.68082308371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727035.36216462823</v>
      </c>
      <c r="E53" s="522">
        <f>IF(+I14&lt;F52,I14,D53)</f>
        <v>114169.97619047618</v>
      </c>
      <c r="F53" s="523">
        <f t="shared" si="18"/>
        <v>612865.38597415201</v>
      </c>
      <c r="G53" s="524">
        <f t="shared" si="16"/>
        <v>189501.94095918396</v>
      </c>
      <c r="H53" s="491">
        <f t="shared" si="17"/>
        <v>189501.94095918396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612865.38597415201</v>
      </c>
      <c r="E54" s="522">
        <f>IF(+I14&lt;F53,I14,D54)</f>
        <v>114169.97619047618</v>
      </c>
      <c r="F54" s="523">
        <f t="shared" si="18"/>
        <v>498695.4097836758</v>
      </c>
      <c r="G54" s="524">
        <f t="shared" si="16"/>
        <v>176664.2010952842</v>
      </c>
      <c r="H54" s="491">
        <f t="shared" si="17"/>
        <v>176664.2010952842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498695.4097836758</v>
      </c>
      <c r="E55" s="522">
        <f>IF(+I14&lt;F54,I14,D55)</f>
        <v>114169.97619047618</v>
      </c>
      <c r="F55" s="523">
        <f t="shared" si="18"/>
        <v>384525.43359319959</v>
      </c>
      <c r="G55" s="524">
        <f t="shared" si="16"/>
        <v>163826.46123138446</v>
      </c>
      <c r="H55" s="491">
        <f t="shared" si="17"/>
        <v>163826.46123138446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384525.43359319959</v>
      </c>
      <c r="E56" s="522">
        <f>IF(+I14&lt;F55,I14,D56)</f>
        <v>114169.97619047618</v>
      </c>
      <c r="F56" s="523">
        <f t="shared" si="18"/>
        <v>270355.45740272338</v>
      </c>
      <c r="G56" s="524">
        <f t="shared" ref="G56:G72" si="23">+I$12*((D56+F56)/2)+E56</f>
        <v>150988.72136748472</v>
      </c>
      <c r="H56" s="491">
        <f t="shared" ref="H56:H72" si="24">+I$13*((D56+F56)/2)+E56</f>
        <v>150988.72136748472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270355.45740272338</v>
      </c>
      <c r="E57" s="522">
        <f>IF(+I14&lt;F56,I14,D57)</f>
        <v>114169.97619047618</v>
      </c>
      <c r="F57" s="523">
        <f t="shared" si="18"/>
        <v>156185.48121224719</v>
      </c>
      <c r="G57" s="524">
        <f t="shared" si="23"/>
        <v>138150.98150358495</v>
      </c>
      <c r="H57" s="491">
        <f t="shared" si="24"/>
        <v>138150.98150358495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156185.48121224719</v>
      </c>
      <c r="E58" s="522">
        <f>IF(+I14&lt;F57,I14,D58)</f>
        <v>114169.97619047618</v>
      </c>
      <c r="F58" s="523">
        <f t="shared" si="18"/>
        <v>42015.505021771009</v>
      </c>
      <c r="G58" s="524">
        <f t="shared" si="23"/>
        <v>125313.24163968521</v>
      </c>
      <c r="H58" s="491">
        <f t="shared" si="24"/>
        <v>125313.24163968521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42015.505021771009</v>
      </c>
      <c r="E59" s="522">
        <f>IF(+I14&lt;F58,I14,D59)</f>
        <v>42015.505021771009</v>
      </c>
      <c r="F59" s="523">
        <f t="shared" si="18"/>
        <v>0</v>
      </c>
      <c r="G59" s="524">
        <f t="shared" si="23"/>
        <v>44377.702780400585</v>
      </c>
      <c r="H59" s="491">
        <f t="shared" si="24"/>
        <v>44377.702780400585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4795138.9999999981</v>
      </c>
      <c r="F73" s="375"/>
      <c r="G73" s="375">
        <f>SUM(G17:G72)</f>
        <v>17267219.415089473</v>
      </c>
      <c r="H73" s="375">
        <f>SUM(H17:H72)</f>
        <v>17267219.415089473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489431.31850985193</v>
      </c>
      <c r="N87" s="546">
        <f>IF(J92&lt;D11,0,VLOOKUP(J92,C17:O72,11))</f>
        <v>489431.31850985193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507605.90193719347</v>
      </c>
      <c r="N88" s="550">
        <f>IF(J92&lt;D11,0,VLOOKUP(J92,C99:P154,7))</f>
        <v>507605.90193719347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18174.583427341538</v>
      </c>
      <c r="N89" s="555">
        <f>+N88-N87</f>
        <v>18174.583427341538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114169.97619047618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25">+I99-H99</f>
        <v>0</v>
      </c>
      <c r="K99" s="514"/>
      <c r="L99" s="512">
        <f t="shared" ref="L99:L104" si="26">H99</f>
        <v>449455.76564845629</v>
      </c>
      <c r="M99" s="597">
        <f t="shared" ref="M99:M130" si="27">IF(L99&lt;&gt;0,+H99-L99,0)</f>
        <v>0</v>
      </c>
      <c r="N99" s="512">
        <f t="shared" ref="N99:N104" si="28">I99</f>
        <v>449455.76564845629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25"/>
        <v>0</v>
      </c>
      <c r="K100" s="514"/>
      <c r="L100" s="518">
        <f t="shared" si="26"/>
        <v>817884.25936798821</v>
      </c>
      <c r="M100" s="519">
        <f t="shared" si="27"/>
        <v>0</v>
      </c>
      <c r="N100" s="518">
        <f t="shared" si="28"/>
        <v>817884.25936798821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25"/>
        <v>0</v>
      </c>
      <c r="K101" s="514"/>
      <c r="L101" s="518">
        <f t="shared" si="26"/>
        <v>785987.52688164287</v>
      </c>
      <c r="M101" s="519">
        <f t="shared" si="27"/>
        <v>0</v>
      </c>
      <c r="N101" s="518">
        <f t="shared" si="28"/>
        <v>785987.52688164287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26"/>
        <v>716385.37410888227</v>
      </c>
      <c r="M102" s="519">
        <f t="shared" ref="M102:M107" si="32">IF(L102&lt;&gt;0,+H102-L102,0)</f>
        <v>0</v>
      </c>
      <c r="N102" s="518">
        <f t="shared" si="28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26"/>
        <v>703679.09794769238</v>
      </c>
      <c r="M103" s="519">
        <f t="shared" si="32"/>
        <v>0</v>
      </c>
      <c r="N103" s="518">
        <f t="shared" si="28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25"/>
        <v>0</v>
      </c>
      <c r="K104" s="514"/>
      <c r="L104" s="518">
        <f t="shared" si="26"/>
        <v>670616.34920679952</v>
      </c>
      <c r="M104" s="519">
        <f t="shared" si="32"/>
        <v>0</v>
      </c>
      <c r="N104" s="518">
        <f t="shared" si="28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25"/>
        <v>0</v>
      </c>
      <c r="K105" s="514"/>
      <c r="L105" s="518">
        <f>H105</f>
        <v>633286.2163704508</v>
      </c>
      <c r="M105" s="519">
        <f t="shared" si="32"/>
        <v>0</v>
      </c>
      <c r="N105" s="518">
        <f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25"/>
        <v>0</v>
      </c>
      <c r="K106" s="514"/>
      <c r="L106" s="518">
        <f>H106</f>
        <v>599717.14032488305</v>
      </c>
      <c r="M106" s="519">
        <f t="shared" si="32"/>
        <v>0</v>
      </c>
      <c r="N106" s="518">
        <f>I106</f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25"/>
        <v>0</v>
      </c>
      <c r="K107" s="514"/>
      <c r="L107" s="518">
        <f>H107</f>
        <v>524237.01720389316</v>
      </c>
      <c r="M107" s="519">
        <f t="shared" si="32"/>
        <v>0</v>
      </c>
      <c r="N107" s="518">
        <f>I107</f>
        <v>524237.01720389316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3825957.0013235034</v>
      </c>
      <c r="E108" s="516">
        <v>111514.86046511628</v>
      </c>
      <c r="F108" s="515">
        <v>3714442.1408583871</v>
      </c>
      <c r="G108" s="515">
        <v>3770199.571090945</v>
      </c>
      <c r="H108" s="516">
        <v>515079.08312733757</v>
      </c>
      <c r="I108" s="510">
        <v>515079.08312733757</v>
      </c>
      <c r="J108" s="514">
        <f t="shared" si="25"/>
        <v>0</v>
      </c>
      <c r="K108" s="514"/>
      <c r="L108" s="518">
        <f>H108</f>
        <v>515079.08312733757</v>
      </c>
      <c r="M108" s="519">
        <f t="shared" ref="M108:M109" si="33">IF(L108&lt;&gt;0,+H108-L108,0)</f>
        <v>0</v>
      </c>
      <c r="N108" s="518">
        <f>I108</f>
        <v>515079.08312733757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3714442.1408583871</v>
      </c>
      <c r="E109" s="516">
        <v>114169.97619047618</v>
      </c>
      <c r="F109" s="515">
        <v>3600272.1646679109</v>
      </c>
      <c r="G109" s="515">
        <v>3657357.1527631488</v>
      </c>
      <c r="H109" s="516">
        <v>507605.90193719347</v>
      </c>
      <c r="I109" s="510">
        <v>507605.90193719347</v>
      </c>
      <c r="J109" s="514">
        <f t="shared" si="25"/>
        <v>0</v>
      </c>
      <c r="K109" s="514"/>
      <c r="L109" s="518">
        <f>H109</f>
        <v>507605.90193719347</v>
      </c>
      <c r="M109" s="519">
        <f t="shared" si="33"/>
        <v>0</v>
      </c>
      <c r="N109" s="518">
        <f>I109</f>
        <v>507605.90193719347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3600272.1646679109</v>
      </c>
      <c r="E110" s="522">
        <f>IF(+J96&lt;F109,J96,D110)</f>
        <v>114169.97619047618</v>
      </c>
      <c r="F110" s="523">
        <f t="shared" ref="F110:F131" si="34">+D110-E110</f>
        <v>3486102.1884774347</v>
      </c>
      <c r="G110" s="523">
        <f t="shared" ref="G110:G130" si="35">+(F110+D110)/2</f>
        <v>3543187.176572673</v>
      </c>
      <c r="H110" s="526">
        <f t="shared" ref="H110:H130" si="36">+J$94*G110+E110</f>
        <v>512580.45834786654</v>
      </c>
      <c r="I110" s="577">
        <f t="shared" ref="I110:I130" si="37">+J$95*G110+E110</f>
        <v>512580.45834786654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3486102.1884774347</v>
      </c>
      <c r="E111" s="522">
        <f>IF(+J96&lt;F110,J96,D111)</f>
        <v>114169.97619047618</v>
      </c>
      <c r="F111" s="523">
        <f t="shared" si="34"/>
        <v>3371932.2122869585</v>
      </c>
      <c r="G111" s="523">
        <f t="shared" si="35"/>
        <v>3429017.2003821963</v>
      </c>
      <c r="H111" s="526">
        <f t="shared" si="36"/>
        <v>499742.71848396678</v>
      </c>
      <c r="I111" s="577">
        <f t="shared" si="37"/>
        <v>499742.71848396678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3371932.2122869585</v>
      </c>
      <c r="E112" s="522">
        <f>IF(+J96&lt;F111,J96,D112)</f>
        <v>114169.97619047618</v>
      </c>
      <c r="F112" s="523">
        <f t="shared" si="34"/>
        <v>3257762.2360964823</v>
      </c>
      <c r="G112" s="523">
        <f t="shared" si="35"/>
        <v>3314847.2241917206</v>
      </c>
      <c r="H112" s="526">
        <f t="shared" si="36"/>
        <v>486904.97862006701</v>
      </c>
      <c r="I112" s="577">
        <f t="shared" si="37"/>
        <v>486904.97862006701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3257762.2360964823</v>
      </c>
      <c r="E113" s="522">
        <f>IF(+J96&lt;F112,J96,D113)</f>
        <v>114169.97619047618</v>
      </c>
      <c r="F113" s="523">
        <f t="shared" si="34"/>
        <v>3143592.259906006</v>
      </c>
      <c r="G113" s="523">
        <f t="shared" si="35"/>
        <v>3200677.2480012439</v>
      </c>
      <c r="H113" s="526">
        <f t="shared" si="36"/>
        <v>474067.23875616724</v>
      </c>
      <c r="I113" s="577">
        <f t="shared" si="37"/>
        <v>474067.23875616724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3143592.259906006</v>
      </c>
      <c r="E114" s="522">
        <f>IF(+J96&lt;F113,J96,D114)</f>
        <v>114169.97619047618</v>
      </c>
      <c r="F114" s="523">
        <f t="shared" si="34"/>
        <v>3029422.2837155298</v>
      </c>
      <c r="G114" s="523">
        <f t="shared" si="35"/>
        <v>3086507.2718107682</v>
      </c>
      <c r="H114" s="526">
        <f t="shared" si="36"/>
        <v>461229.49889226758</v>
      </c>
      <c r="I114" s="577">
        <f t="shared" si="37"/>
        <v>461229.49889226758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3029422.2837155298</v>
      </c>
      <c r="E115" s="522">
        <f>IF(+J96&lt;F114,J96,D115)</f>
        <v>114169.97619047618</v>
      </c>
      <c r="F115" s="523">
        <f t="shared" si="34"/>
        <v>2915252.3075250536</v>
      </c>
      <c r="G115" s="523">
        <f t="shared" si="35"/>
        <v>2972337.2956202915</v>
      </c>
      <c r="H115" s="526">
        <f t="shared" si="36"/>
        <v>448391.7590283677</v>
      </c>
      <c r="I115" s="577">
        <f t="shared" si="37"/>
        <v>448391.7590283677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2915252.3075250536</v>
      </c>
      <c r="E116" s="522">
        <f>IF(+J96&lt;F115,J96,D116)</f>
        <v>114169.97619047618</v>
      </c>
      <c r="F116" s="523">
        <f t="shared" si="34"/>
        <v>2801082.3313345774</v>
      </c>
      <c r="G116" s="523">
        <f t="shared" si="35"/>
        <v>2858167.3194298157</v>
      </c>
      <c r="H116" s="526">
        <f t="shared" si="36"/>
        <v>435554.01916446805</v>
      </c>
      <c r="I116" s="577">
        <f t="shared" si="37"/>
        <v>435554.01916446805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2801082.3313345774</v>
      </c>
      <c r="E117" s="522">
        <f>IF(+J96&lt;F116,J96,D117)</f>
        <v>114169.97619047618</v>
      </c>
      <c r="F117" s="523">
        <f t="shared" si="34"/>
        <v>2686912.3551441012</v>
      </c>
      <c r="G117" s="523">
        <f t="shared" si="35"/>
        <v>2743997.3432393391</v>
      </c>
      <c r="H117" s="526">
        <f t="shared" si="36"/>
        <v>422716.27930056828</v>
      </c>
      <c r="I117" s="577">
        <f t="shared" si="37"/>
        <v>422716.27930056828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2686912.3551441012</v>
      </c>
      <c r="E118" s="522">
        <f>IF(+J96&lt;F117,J96,D118)</f>
        <v>114169.97619047618</v>
      </c>
      <c r="F118" s="523">
        <f t="shared" si="34"/>
        <v>2572742.378953625</v>
      </c>
      <c r="G118" s="523">
        <f t="shared" si="35"/>
        <v>2629827.3670488633</v>
      </c>
      <c r="H118" s="526">
        <f t="shared" si="36"/>
        <v>409878.53943666851</v>
      </c>
      <c r="I118" s="577">
        <f t="shared" si="37"/>
        <v>409878.53943666851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2572742.378953625</v>
      </c>
      <c r="E119" s="522">
        <f>IF(+J96&lt;F118,J96,D119)</f>
        <v>114169.97619047618</v>
      </c>
      <c r="F119" s="523">
        <f t="shared" si="34"/>
        <v>2458572.4027631488</v>
      </c>
      <c r="G119" s="523">
        <f t="shared" si="35"/>
        <v>2515657.3908583866</v>
      </c>
      <c r="H119" s="526">
        <f t="shared" si="36"/>
        <v>397040.79957276874</v>
      </c>
      <c r="I119" s="577">
        <f t="shared" si="37"/>
        <v>397040.79957276874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2458572.4027631488</v>
      </c>
      <c r="E120" s="522">
        <f>IF(+J96&lt;F119,J96,D120)</f>
        <v>114169.97619047618</v>
      </c>
      <c r="F120" s="523">
        <f t="shared" si="34"/>
        <v>2344402.4265726726</v>
      </c>
      <c r="G120" s="523">
        <f t="shared" si="35"/>
        <v>2401487.4146679109</v>
      </c>
      <c r="H120" s="526">
        <f t="shared" si="36"/>
        <v>384203.05970886908</v>
      </c>
      <c r="I120" s="577">
        <f t="shared" si="37"/>
        <v>384203.05970886908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2344402.4265726726</v>
      </c>
      <c r="E121" s="522">
        <f>IF(+J96&lt;F120,J96,D121)</f>
        <v>114169.97619047618</v>
      </c>
      <c r="F121" s="523">
        <f t="shared" si="34"/>
        <v>2230232.4503821963</v>
      </c>
      <c r="G121" s="523">
        <f t="shared" si="35"/>
        <v>2287317.4384774342</v>
      </c>
      <c r="H121" s="526">
        <f t="shared" si="36"/>
        <v>371365.31984496926</v>
      </c>
      <c r="I121" s="577">
        <f t="shared" si="37"/>
        <v>371365.31984496926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2230232.4503821963</v>
      </c>
      <c r="E122" s="522">
        <f>IF(+J96&lt;F121,J96,D122)</f>
        <v>114169.97619047618</v>
      </c>
      <c r="F122" s="523">
        <f t="shared" si="34"/>
        <v>2116062.4741917201</v>
      </c>
      <c r="G122" s="523">
        <f t="shared" si="35"/>
        <v>2173147.4622869585</v>
      </c>
      <c r="H122" s="526">
        <f t="shared" si="36"/>
        <v>358527.57998106955</v>
      </c>
      <c r="I122" s="577">
        <f t="shared" si="37"/>
        <v>358527.57998106955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2116062.4741917201</v>
      </c>
      <c r="E123" s="522">
        <f>IF(+J96&lt;F122,J96,D123)</f>
        <v>114169.97619047618</v>
      </c>
      <c r="F123" s="523">
        <f t="shared" si="34"/>
        <v>2001892.4980012439</v>
      </c>
      <c r="G123" s="523">
        <f t="shared" si="35"/>
        <v>2058977.486096482</v>
      </c>
      <c r="H123" s="526">
        <f t="shared" si="36"/>
        <v>345689.84011716978</v>
      </c>
      <c r="I123" s="577">
        <f t="shared" si="37"/>
        <v>345689.84011716978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2001892.4980012439</v>
      </c>
      <c r="E124" s="522">
        <f>IF(+J96&lt;F123,J96,D124)</f>
        <v>114169.97619047618</v>
      </c>
      <c r="F124" s="523">
        <f t="shared" si="34"/>
        <v>1887722.5218107677</v>
      </c>
      <c r="G124" s="523">
        <f t="shared" si="35"/>
        <v>1944807.5099060058</v>
      </c>
      <c r="H124" s="526">
        <f t="shared" si="36"/>
        <v>332852.10025327001</v>
      </c>
      <c r="I124" s="577">
        <f t="shared" si="37"/>
        <v>332852.10025327001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1887722.5218107677</v>
      </c>
      <c r="E125" s="522">
        <f>IF(+J96&lt;F124,J96,D125)</f>
        <v>114169.97619047618</v>
      </c>
      <c r="F125" s="523">
        <f t="shared" si="34"/>
        <v>1773552.5456202915</v>
      </c>
      <c r="G125" s="523">
        <f t="shared" si="35"/>
        <v>1830637.5337155296</v>
      </c>
      <c r="H125" s="526">
        <f t="shared" si="36"/>
        <v>320014.36038937024</v>
      </c>
      <c r="I125" s="577">
        <f t="shared" si="37"/>
        <v>320014.36038937024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1773552.5456202915</v>
      </c>
      <c r="E126" s="522">
        <f>IF(+J96&lt;F125,J96,D126)</f>
        <v>114169.97619047618</v>
      </c>
      <c r="F126" s="523">
        <f t="shared" si="34"/>
        <v>1659382.5694298153</v>
      </c>
      <c r="G126" s="523">
        <f t="shared" si="35"/>
        <v>1716467.5575250534</v>
      </c>
      <c r="H126" s="526">
        <f t="shared" si="36"/>
        <v>307176.62052547053</v>
      </c>
      <c r="I126" s="577">
        <f t="shared" si="37"/>
        <v>307176.62052547053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1659382.5694298153</v>
      </c>
      <c r="E127" s="522">
        <f>IF(+J96&lt;F126,J96,D127)</f>
        <v>114169.97619047618</v>
      </c>
      <c r="F127" s="523">
        <f t="shared" si="34"/>
        <v>1545212.5932393391</v>
      </c>
      <c r="G127" s="523">
        <f t="shared" si="35"/>
        <v>1602297.5813345772</v>
      </c>
      <c r="H127" s="526">
        <f t="shared" si="36"/>
        <v>294338.88066157082</v>
      </c>
      <c r="I127" s="577">
        <f t="shared" si="37"/>
        <v>294338.88066157082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1545212.5932393391</v>
      </c>
      <c r="E128" s="522">
        <f>IF(+J96&lt;F127,J96,D128)</f>
        <v>114169.97619047618</v>
      </c>
      <c r="F128" s="523">
        <f t="shared" si="34"/>
        <v>1431042.6170488629</v>
      </c>
      <c r="G128" s="523">
        <f t="shared" si="35"/>
        <v>1488127.605144101</v>
      </c>
      <c r="H128" s="526">
        <f t="shared" si="36"/>
        <v>281501.14079767105</v>
      </c>
      <c r="I128" s="577">
        <f t="shared" si="37"/>
        <v>281501.14079767105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1431042.6170488629</v>
      </c>
      <c r="E129" s="522">
        <f>IF(+J96&lt;F128,J96,D129)</f>
        <v>114169.97619047618</v>
      </c>
      <c r="F129" s="523">
        <f t="shared" si="34"/>
        <v>1316872.6408583866</v>
      </c>
      <c r="G129" s="523">
        <f t="shared" si="35"/>
        <v>1373957.6289536247</v>
      </c>
      <c r="H129" s="526">
        <f t="shared" si="36"/>
        <v>268663.40093377128</v>
      </c>
      <c r="I129" s="577">
        <f t="shared" si="37"/>
        <v>268663.40093377128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1316872.6408583866</v>
      </c>
      <c r="E130" s="522">
        <f>IF(+J96&lt;F129,J96,D130)</f>
        <v>114169.97619047618</v>
      </c>
      <c r="F130" s="523">
        <f t="shared" si="34"/>
        <v>1202702.6646679104</v>
      </c>
      <c r="G130" s="523">
        <f t="shared" si="35"/>
        <v>1259787.6527631485</v>
      </c>
      <c r="H130" s="526">
        <f t="shared" si="36"/>
        <v>255825.66106987154</v>
      </c>
      <c r="I130" s="577">
        <f t="shared" si="37"/>
        <v>255825.66106987154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1202702.6646679104</v>
      </c>
      <c r="E131" s="522">
        <f>IF(+J96&lt;F130,J96,D131)</f>
        <v>114169.97619047618</v>
      </c>
      <c r="F131" s="523">
        <f t="shared" si="34"/>
        <v>1088532.6884774342</v>
      </c>
      <c r="G131" s="523">
        <f t="shared" ref="G131:G154" si="38">+(F131+D131)/2</f>
        <v>1145617.6765726723</v>
      </c>
      <c r="H131" s="526">
        <f t="shared" ref="H131:H154" si="39">+J$94*G131+E131</f>
        <v>242987.9212059718</v>
      </c>
      <c r="I131" s="577">
        <f t="shared" ref="I131:I154" si="40">+J$95*G131+E131</f>
        <v>242987.9212059718</v>
      </c>
      <c r="J131" s="514">
        <f t="shared" ref="J131:J154" si="41">+I131-H131</f>
        <v>0</v>
      </c>
      <c r="K131" s="514"/>
      <c r="L131" s="525"/>
      <c r="M131" s="514">
        <f t="shared" ref="M131:M154" si="42">IF(L131&lt;&gt;0,+H131-L131,0)</f>
        <v>0</v>
      </c>
      <c r="N131" s="525"/>
      <c r="O131" s="514">
        <f t="shared" ref="O131:O154" si="43">IF(N131&lt;&gt;0,+I131-N131,0)</f>
        <v>0</v>
      </c>
      <c r="P131" s="514">
        <f t="shared" ref="P131:P154" si="44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1088532.6884774342</v>
      </c>
      <c r="E132" s="522">
        <f>IF(+J96&lt;F131,J96,D132)</f>
        <v>114169.97619047618</v>
      </c>
      <c r="F132" s="523">
        <f t="shared" ref="F132:F154" si="45">+D132-E132</f>
        <v>974362.71228695801</v>
      </c>
      <c r="G132" s="523">
        <f t="shared" si="38"/>
        <v>1031447.7003821961</v>
      </c>
      <c r="H132" s="526">
        <f t="shared" si="39"/>
        <v>230150.18134207203</v>
      </c>
      <c r="I132" s="577">
        <f t="shared" si="40"/>
        <v>230150.18134207203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974362.71228695801</v>
      </c>
      <c r="E133" s="522">
        <f>IF(+J96&lt;F132,J96,D133)</f>
        <v>114169.97619047618</v>
      </c>
      <c r="F133" s="523">
        <f t="shared" si="45"/>
        <v>860192.73609648179</v>
      </c>
      <c r="G133" s="523">
        <f t="shared" si="38"/>
        <v>917277.7241917199</v>
      </c>
      <c r="H133" s="526">
        <f t="shared" si="39"/>
        <v>217312.44147817226</v>
      </c>
      <c r="I133" s="577">
        <f t="shared" si="40"/>
        <v>217312.44147817226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860192.73609648179</v>
      </c>
      <c r="E134" s="522">
        <f>IF(+J96&lt;F133,J96,D134)</f>
        <v>114169.97619047618</v>
      </c>
      <c r="F134" s="523">
        <f t="shared" si="45"/>
        <v>746022.75990600558</v>
      </c>
      <c r="G134" s="523">
        <f t="shared" si="38"/>
        <v>803107.74800124369</v>
      </c>
      <c r="H134" s="526">
        <f t="shared" si="39"/>
        <v>204474.70161427255</v>
      </c>
      <c r="I134" s="577">
        <f t="shared" si="40"/>
        <v>204474.70161427255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746022.75990600558</v>
      </c>
      <c r="E135" s="522">
        <f>IF(+J96&lt;F134,J96,D135)</f>
        <v>114169.97619047618</v>
      </c>
      <c r="F135" s="523">
        <f t="shared" si="45"/>
        <v>631852.78371552937</v>
      </c>
      <c r="G135" s="523">
        <f t="shared" si="38"/>
        <v>688937.77181076747</v>
      </c>
      <c r="H135" s="526">
        <f t="shared" si="39"/>
        <v>191636.96175037278</v>
      </c>
      <c r="I135" s="577">
        <f t="shared" si="40"/>
        <v>191636.96175037278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631852.78371552937</v>
      </c>
      <c r="E136" s="522">
        <f>IF(+J96&lt;F135,J96,D136)</f>
        <v>114169.97619047618</v>
      </c>
      <c r="F136" s="523">
        <f t="shared" si="45"/>
        <v>517682.80752505315</v>
      </c>
      <c r="G136" s="523">
        <f t="shared" si="38"/>
        <v>574767.79562029126</v>
      </c>
      <c r="H136" s="526">
        <f t="shared" si="39"/>
        <v>178799.22188647304</v>
      </c>
      <c r="I136" s="577">
        <f t="shared" si="40"/>
        <v>178799.22188647304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517682.80752505315</v>
      </c>
      <c r="E137" s="522">
        <f>IF(+J96&lt;F136,J96,D137)</f>
        <v>114169.97619047618</v>
      </c>
      <c r="F137" s="523">
        <f t="shared" si="45"/>
        <v>403512.83133457694</v>
      </c>
      <c r="G137" s="523">
        <f t="shared" si="38"/>
        <v>460597.81942981505</v>
      </c>
      <c r="H137" s="526">
        <f t="shared" si="39"/>
        <v>165961.48202257327</v>
      </c>
      <c r="I137" s="577">
        <f t="shared" si="40"/>
        <v>165961.48202257327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403512.83133457694</v>
      </c>
      <c r="E138" s="522">
        <f>IF(+J96&lt;F137,J96,D138)</f>
        <v>114169.97619047618</v>
      </c>
      <c r="F138" s="523">
        <f t="shared" si="45"/>
        <v>289342.85514410073</v>
      </c>
      <c r="G138" s="523">
        <f t="shared" si="38"/>
        <v>346427.84323933884</v>
      </c>
      <c r="H138" s="526">
        <f t="shared" si="39"/>
        <v>153123.74215867353</v>
      </c>
      <c r="I138" s="577">
        <f t="shared" si="40"/>
        <v>153123.74215867353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289342.85514410073</v>
      </c>
      <c r="E139" s="522">
        <f>IF(+J96&lt;F138,J96,D139)</f>
        <v>114169.97619047618</v>
      </c>
      <c r="F139" s="523">
        <f t="shared" si="45"/>
        <v>175172.87895362455</v>
      </c>
      <c r="G139" s="523">
        <f t="shared" si="38"/>
        <v>232257.86704886262</v>
      </c>
      <c r="H139" s="526">
        <f t="shared" si="39"/>
        <v>140286.00229477379</v>
      </c>
      <c r="I139" s="577">
        <f t="shared" si="40"/>
        <v>140286.00229477379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175172.87895362455</v>
      </c>
      <c r="E140" s="522">
        <f>IF(+J96&lt;F139,J96,D140)</f>
        <v>114169.97619047618</v>
      </c>
      <c r="F140" s="523">
        <f t="shared" si="45"/>
        <v>61002.902763148362</v>
      </c>
      <c r="G140" s="523">
        <f t="shared" si="38"/>
        <v>118087.89085838645</v>
      </c>
      <c r="H140" s="526">
        <f t="shared" si="39"/>
        <v>127448.26243087403</v>
      </c>
      <c r="I140" s="577">
        <f t="shared" si="40"/>
        <v>127448.26243087403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  <c r="Q140" s="269"/>
    </row>
    <row r="141" spans="2:17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61002.902763148362</v>
      </c>
      <c r="E141" s="522">
        <f>IF(+J96&lt;F140,J96,D141)</f>
        <v>61002.902763148362</v>
      </c>
      <c r="F141" s="523">
        <f t="shared" si="45"/>
        <v>0</v>
      </c>
      <c r="G141" s="523">
        <f t="shared" si="38"/>
        <v>30501.451381574181</v>
      </c>
      <c r="H141" s="526">
        <f t="shared" si="39"/>
        <v>64432.610917372353</v>
      </c>
      <c r="I141" s="577">
        <f t="shared" si="40"/>
        <v>64432.610917372353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5"/>
        <v>0</v>
      </c>
      <c r="G142" s="523">
        <f t="shared" si="38"/>
        <v>0</v>
      </c>
      <c r="H142" s="526">
        <f t="shared" si="39"/>
        <v>0</v>
      </c>
      <c r="I142" s="577">
        <f t="shared" si="40"/>
        <v>0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8"/>
        <v>0</v>
      </c>
      <c r="H143" s="526">
        <f t="shared" si="39"/>
        <v>0</v>
      </c>
      <c r="I143" s="577">
        <f t="shared" si="40"/>
        <v>0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8"/>
        <v>0</v>
      </c>
      <c r="H144" s="526">
        <f t="shared" si="39"/>
        <v>0</v>
      </c>
      <c r="I144" s="577">
        <f t="shared" si="40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8"/>
        <v>0</v>
      </c>
      <c r="H145" s="526">
        <f t="shared" si="39"/>
        <v>0</v>
      </c>
      <c r="I145" s="577">
        <f t="shared" si="40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8"/>
        <v>0</v>
      </c>
      <c r="H154" s="530">
        <f t="shared" si="39"/>
        <v>0</v>
      </c>
      <c r="I154" s="579">
        <f t="shared" si="40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  <c r="Q154" s="269"/>
    </row>
    <row r="155" spans="2:17">
      <c r="C155" s="374" t="s">
        <v>78</v>
      </c>
      <c r="D155" s="375"/>
      <c r="E155" s="375">
        <f>SUM(E99:E154)</f>
        <v>4795139</v>
      </c>
      <c r="F155" s="375"/>
      <c r="G155" s="375"/>
      <c r="H155" s="375">
        <f>SUM(H99:H154)</f>
        <v>16908811.515113067</v>
      </c>
      <c r="I155" s="375">
        <f>SUM(I99:I154)</f>
        <v>16908811.515113067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24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544629.05965082115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544629.05965082115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125017.59523809524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 t="shared" ref="K23:K28" si="10">G23</f>
        <v>700695.76830220246</v>
      </c>
      <c r="L23" s="519">
        <f t="shared" si="6"/>
        <v>0</v>
      </c>
      <c r="M23" s="518">
        <f t="shared" ref="M23:M28" si="11"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 t="shared" si="10"/>
        <v>662841.14914820471</v>
      </c>
      <c r="L24" s="519">
        <f t="shared" si="6"/>
        <v>0</v>
      </c>
      <c r="M24" s="518">
        <f t="shared" si="11"/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666873.01651797513</v>
      </c>
      <c r="H25" s="510">
        <v>666873.01651797513</v>
      </c>
      <c r="I25" s="511">
        <f t="shared" si="9"/>
        <v>0</v>
      </c>
      <c r="J25" s="511"/>
      <c r="K25" s="518">
        <f t="shared" si="10"/>
        <v>666873.01651797513</v>
      </c>
      <c r="L25" s="519">
        <f t="shared" si="6"/>
        <v>0</v>
      </c>
      <c r="M25" s="518">
        <f t="shared" si="11"/>
        <v>666873.01651797513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128066.80487804877</v>
      </c>
      <c r="F26" s="515">
        <v>4047327.2419783156</v>
      </c>
      <c r="G26" s="516">
        <v>650596.48134937836</v>
      </c>
      <c r="H26" s="510">
        <v>650596.48134937836</v>
      </c>
      <c r="I26" s="511">
        <f t="shared" si="9"/>
        <v>0</v>
      </c>
      <c r="J26" s="511"/>
      <c r="K26" s="518">
        <f t="shared" si="10"/>
        <v>650596.48134937836</v>
      </c>
      <c r="L26" s="519">
        <f t="shared" ref="L26" si="12">IF(K26&lt;&gt;0,+G26-K26,0)</f>
        <v>0</v>
      </c>
      <c r="M26" s="518">
        <f t="shared" si="11"/>
        <v>650596.48134937836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535698.99348841433</v>
      </c>
      <c r="H27" s="510">
        <v>535698.99348841433</v>
      </c>
      <c r="I27" s="511">
        <f t="shared" si="9"/>
        <v>0</v>
      </c>
      <c r="J27" s="511"/>
      <c r="K27" s="518">
        <f t="shared" si="10"/>
        <v>535698.99348841433</v>
      </c>
      <c r="L27" s="519">
        <f t="shared" ref="L27" si="13">IF(K27&lt;&gt;0,+G27-K27,0)</f>
        <v>0</v>
      </c>
      <c r="M27" s="518">
        <f t="shared" si="11"/>
        <v>535698.99348841433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515">
        <v>3925217.0326759894</v>
      </c>
      <c r="E28" s="516">
        <v>125017.59523809524</v>
      </c>
      <c r="F28" s="515">
        <v>3800199.4374378943</v>
      </c>
      <c r="G28" s="516">
        <v>534482.22432769614</v>
      </c>
      <c r="H28" s="510">
        <v>534482.22432769614</v>
      </c>
      <c r="I28" s="511">
        <f t="shared" si="9"/>
        <v>0</v>
      </c>
      <c r="J28" s="511"/>
      <c r="K28" s="518">
        <f t="shared" si="10"/>
        <v>534482.22432769614</v>
      </c>
      <c r="L28" s="519">
        <f t="shared" ref="L28" si="14">IF(K28&lt;&gt;0,+G28-K28,0)</f>
        <v>0</v>
      </c>
      <c r="M28" s="518">
        <f t="shared" si="11"/>
        <v>534482.22432769614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523">
        <f>IF(F28+SUM(E$17:E28)=D$10,F28,D$10-SUM(E$17:E28))</f>
        <v>3794242.841862171</v>
      </c>
      <c r="E29" s="522">
        <f>IF(+I14&lt;F28,I14,D29)</f>
        <v>125017.59523809524</v>
      </c>
      <c r="F29" s="523">
        <f t="shared" ref="F29:F48" si="15">+D29-E29</f>
        <v>3669225.2466240758</v>
      </c>
      <c r="G29" s="524">
        <f t="shared" ref="G29:G55" si="16">+I$12*((D29+F29)/2)+E29</f>
        <v>544629.05965082115</v>
      </c>
      <c r="H29" s="491">
        <f t="shared" ref="H29:H55" si="17">+I$13*((D29+F29)/2)+E29</f>
        <v>544629.05965082115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3669225.2466240758</v>
      </c>
      <c r="E30" s="522">
        <f>IF(+I14&lt;F29,I14,D30)</f>
        <v>125017.59523809524</v>
      </c>
      <c r="F30" s="523">
        <f t="shared" si="15"/>
        <v>3544207.6513859807</v>
      </c>
      <c r="G30" s="524">
        <f t="shared" si="16"/>
        <v>530571.56905978033</v>
      </c>
      <c r="H30" s="491">
        <f t="shared" si="17"/>
        <v>530571.56905978033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3544207.6513859807</v>
      </c>
      <c r="E31" s="522">
        <f>IF(+I14&lt;F30,I14,D31)</f>
        <v>125017.59523809524</v>
      </c>
      <c r="F31" s="523">
        <f t="shared" si="15"/>
        <v>3419190.0561478855</v>
      </c>
      <c r="G31" s="524">
        <f t="shared" si="16"/>
        <v>516514.07846873952</v>
      </c>
      <c r="H31" s="491">
        <f t="shared" si="17"/>
        <v>516514.07846873952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3419190.0561478855</v>
      </c>
      <c r="E32" s="522">
        <f>IF(+I14&lt;F31,I14,D32)</f>
        <v>125017.59523809524</v>
      </c>
      <c r="F32" s="523">
        <f t="shared" si="15"/>
        <v>3294172.4609097904</v>
      </c>
      <c r="G32" s="524">
        <f t="shared" si="16"/>
        <v>502456.58787769859</v>
      </c>
      <c r="H32" s="491">
        <f t="shared" si="17"/>
        <v>502456.58787769859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3294172.4609097904</v>
      </c>
      <c r="E33" s="522">
        <f>IF(+I14&lt;F32,I14,D33)</f>
        <v>125017.59523809524</v>
      </c>
      <c r="F33" s="523">
        <f t="shared" si="15"/>
        <v>3169154.8656716952</v>
      </c>
      <c r="G33" s="524">
        <f t="shared" si="16"/>
        <v>488399.09728665778</v>
      </c>
      <c r="H33" s="491">
        <f t="shared" si="17"/>
        <v>488399.09728665778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3169154.8656716952</v>
      </c>
      <c r="E34" s="522">
        <f>IF(+I14&lt;F33,I14,D34)</f>
        <v>125017.59523809524</v>
      </c>
      <c r="F34" s="523">
        <f t="shared" si="15"/>
        <v>3044137.2704336001</v>
      </c>
      <c r="G34" s="524">
        <f t="shared" si="16"/>
        <v>474341.60669561697</v>
      </c>
      <c r="H34" s="491">
        <f t="shared" si="17"/>
        <v>474341.60669561697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3044137.2704336001</v>
      </c>
      <c r="E35" s="522">
        <f>IF(+I14&lt;F34,I14,D35)</f>
        <v>125017.59523809524</v>
      </c>
      <c r="F35" s="523">
        <f t="shared" si="15"/>
        <v>2919119.6751955049</v>
      </c>
      <c r="G35" s="524">
        <f t="shared" si="16"/>
        <v>460284.11610457604</v>
      </c>
      <c r="H35" s="491">
        <f t="shared" si="17"/>
        <v>460284.11610457604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2919119.6751955049</v>
      </c>
      <c r="E36" s="522">
        <f>IF(+I14&lt;F35,I14,D36)</f>
        <v>125017.59523809524</v>
      </c>
      <c r="F36" s="523">
        <f t="shared" si="15"/>
        <v>2794102.0799574098</v>
      </c>
      <c r="G36" s="524">
        <f t="shared" si="16"/>
        <v>446226.62551353523</v>
      </c>
      <c r="H36" s="491">
        <f t="shared" si="17"/>
        <v>446226.62551353523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2794102.0799574098</v>
      </c>
      <c r="E37" s="522">
        <f>IF(+I14&lt;F36,I14,D37)</f>
        <v>125017.59523809524</v>
      </c>
      <c r="F37" s="523">
        <f t="shared" si="15"/>
        <v>2669084.4847193146</v>
      </c>
      <c r="G37" s="524">
        <f t="shared" si="16"/>
        <v>432169.1349224943</v>
      </c>
      <c r="H37" s="491">
        <f t="shared" si="17"/>
        <v>432169.1349224943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2669084.4847193146</v>
      </c>
      <c r="E38" s="522">
        <f>IF(+I14&lt;F37,I14,D38)</f>
        <v>125017.59523809524</v>
      </c>
      <c r="F38" s="523">
        <f t="shared" si="15"/>
        <v>2544066.8894812195</v>
      </c>
      <c r="G38" s="524">
        <f t="shared" si="16"/>
        <v>418111.64433145348</v>
      </c>
      <c r="H38" s="491">
        <f t="shared" si="17"/>
        <v>418111.64433145348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2544066.8894812195</v>
      </c>
      <c r="E39" s="522">
        <f>IF(+I14&lt;F38,I14,D39)</f>
        <v>125017.59523809524</v>
      </c>
      <c r="F39" s="523">
        <f t="shared" si="15"/>
        <v>2419049.2942431243</v>
      </c>
      <c r="G39" s="524">
        <f t="shared" si="16"/>
        <v>404054.15374041267</v>
      </c>
      <c r="H39" s="491">
        <f t="shared" si="17"/>
        <v>404054.15374041267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2419049.2942431243</v>
      </c>
      <c r="E40" s="522">
        <f>IF(+I14&lt;F39,I14,D40)</f>
        <v>125017.59523809524</v>
      </c>
      <c r="F40" s="523">
        <f t="shared" si="15"/>
        <v>2294031.6990050292</v>
      </c>
      <c r="G40" s="524">
        <f t="shared" si="16"/>
        <v>389996.66314937174</v>
      </c>
      <c r="H40" s="491">
        <f t="shared" si="17"/>
        <v>389996.66314937174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2294031.6990050292</v>
      </c>
      <c r="E41" s="522">
        <f>IF(+I14&lt;F40,I14,D41)</f>
        <v>125017.59523809524</v>
      </c>
      <c r="F41" s="523">
        <f t="shared" si="15"/>
        <v>2169014.103766934</v>
      </c>
      <c r="G41" s="524">
        <f t="shared" si="16"/>
        <v>375939.17255833093</v>
      </c>
      <c r="H41" s="491">
        <f t="shared" si="17"/>
        <v>375939.17255833093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2169014.103766934</v>
      </c>
      <c r="E42" s="522">
        <f>IF(+I14&lt;F41,I14,D42)</f>
        <v>125017.59523809524</v>
      </c>
      <c r="F42" s="523">
        <f t="shared" si="15"/>
        <v>2043996.5085288389</v>
      </c>
      <c r="G42" s="524">
        <f t="shared" si="16"/>
        <v>361881.68196729012</v>
      </c>
      <c r="H42" s="491">
        <f t="shared" si="17"/>
        <v>361881.68196729012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2043996.5085288389</v>
      </c>
      <c r="E43" s="522">
        <f>IF(+I14&lt;F42,I14,D43)</f>
        <v>125017.59523809524</v>
      </c>
      <c r="F43" s="523">
        <f t="shared" si="15"/>
        <v>1918978.9132907437</v>
      </c>
      <c r="G43" s="524">
        <f t="shared" si="16"/>
        <v>347824.19137624919</v>
      </c>
      <c r="H43" s="491">
        <f t="shared" si="17"/>
        <v>347824.19137624919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1918978.9132907437</v>
      </c>
      <c r="E44" s="522">
        <f>IF(+I14&lt;F43,I14,D44)</f>
        <v>125017.59523809524</v>
      </c>
      <c r="F44" s="523">
        <f t="shared" si="15"/>
        <v>1793961.3180526486</v>
      </c>
      <c r="G44" s="524">
        <f t="shared" si="16"/>
        <v>333766.70078520838</v>
      </c>
      <c r="H44" s="491">
        <f t="shared" si="17"/>
        <v>333766.70078520838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1793961.3180526486</v>
      </c>
      <c r="E45" s="522">
        <f>IF(+I14&lt;F44,I14,D45)</f>
        <v>125017.59523809524</v>
      </c>
      <c r="F45" s="523">
        <f t="shared" si="15"/>
        <v>1668943.7228145534</v>
      </c>
      <c r="G45" s="524">
        <f t="shared" si="16"/>
        <v>319709.21019416756</v>
      </c>
      <c r="H45" s="491">
        <f t="shared" si="17"/>
        <v>319709.21019416756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1668943.7228145534</v>
      </c>
      <c r="E46" s="522">
        <f>IF(+I14&lt;F45,I14,D46)</f>
        <v>125017.59523809524</v>
      </c>
      <c r="F46" s="523">
        <f t="shared" si="15"/>
        <v>1543926.1275764583</v>
      </c>
      <c r="G46" s="524">
        <f t="shared" si="16"/>
        <v>305651.71960312664</v>
      </c>
      <c r="H46" s="491">
        <f t="shared" si="17"/>
        <v>305651.71960312664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1543926.1275764583</v>
      </c>
      <c r="E47" s="522">
        <f>IF(+I14&lt;F46,I14,D47)</f>
        <v>125017.59523809524</v>
      </c>
      <c r="F47" s="523">
        <f t="shared" si="15"/>
        <v>1418908.5323383631</v>
      </c>
      <c r="G47" s="524">
        <f t="shared" si="16"/>
        <v>291594.22901208582</v>
      </c>
      <c r="H47" s="491">
        <f t="shared" si="17"/>
        <v>291594.22901208582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1418908.5323383631</v>
      </c>
      <c r="E48" s="522">
        <f>IF(+I14&lt;F47,I14,D48)</f>
        <v>125017.59523809524</v>
      </c>
      <c r="F48" s="523">
        <f t="shared" si="15"/>
        <v>1293890.937100268</v>
      </c>
      <c r="G48" s="524">
        <f t="shared" si="16"/>
        <v>277536.73842104495</v>
      </c>
      <c r="H48" s="491">
        <f t="shared" si="17"/>
        <v>277536.73842104495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1293890.937100268</v>
      </c>
      <c r="E49" s="522">
        <f>IF(+I14&lt;F48,I14,D49)</f>
        <v>125017.59523809524</v>
      </c>
      <c r="F49" s="523">
        <f t="shared" ref="F49:F72" si="18">+D49-E49</f>
        <v>1168873.3418621728</v>
      </c>
      <c r="G49" s="524">
        <f t="shared" si="16"/>
        <v>263479.24783000408</v>
      </c>
      <c r="H49" s="491">
        <f t="shared" si="17"/>
        <v>263479.24783000408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1168873.3418621728</v>
      </c>
      <c r="E50" s="522">
        <f>IF(+I14&lt;F49,I14,D50)</f>
        <v>125017.59523809524</v>
      </c>
      <c r="F50" s="523">
        <f t="shared" si="18"/>
        <v>1043855.7466240776</v>
      </c>
      <c r="G50" s="524">
        <f t="shared" si="16"/>
        <v>249421.75723896327</v>
      </c>
      <c r="H50" s="491">
        <f t="shared" si="17"/>
        <v>249421.75723896327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1043855.7466240776</v>
      </c>
      <c r="E51" s="522">
        <f>IF(+I14&lt;F50,I14,D51)</f>
        <v>125017.59523809524</v>
      </c>
      <c r="F51" s="523">
        <f t="shared" si="18"/>
        <v>918838.15138598229</v>
      </c>
      <c r="G51" s="524">
        <f t="shared" si="16"/>
        <v>235364.2666479224</v>
      </c>
      <c r="H51" s="491">
        <f t="shared" si="17"/>
        <v>235364.2666479224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918838.15138598229</v>
      </c>
      <c r="E52" s="522">
        <f>IF(+I14&lt;F51,I14,D52)</f>
        <v>125017.59523809524</v>
      </c>
      <c r="F52" s="523">
        <f t="shared" si="18"/>
        <v>793820.55614788702</v>
      </c>
      <c r="G52" s="524">
        <f t="shared" si="16"/>
        <v>221306.77605688153</v>
      </c>
      <c r="H52" s="491">
        <f t="shared" si="17"/>
        <v>221306.77605688153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793820.55614788702</v>
      </c>
      <c r="E53" s="522">
        <f>IF(+I14&lt;F52,I14,D53)</f>
        <v>125017.59523809524</v>
      </c>
      <c r="F53" s="523">
        <f t="shared" si="18"/>
        <v>668802.96090979176</v>
      </c>
      <c r="G53" s="524">
        <f t="shared" si="16"/>
        <v>207249.28546584066</v>
      </c>
      <c r="H53" s="491">
        <f t="shared" si="17"/>
        <v>207249.28546584066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668802.96090979176</v>
      </c>
      <c r="E54" s="522">
        <f>IF(+I14&lt;F53,I14,D54)</f>
        <v>125017.59523809524</v>
      </c>
      <c r="F54" s="523">
        <f t="shared" si="18"/>
        <v>543785.36567169649</v>
      </c>
      <c r="G54" s="524">
        <f t="shared" si="16"/>
        <v>193191.79487479979</v>
      </c>
      <c r="H54" s="491">
        <f t="shared" si="17"/>
        <v>193191.79487479979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543785.36567169649</v>
      </c>
      <c r="E55" s="522">
        <f>IF(+I14&lt;F54,I14,D55)</f>
        <v>125017.59523809524</v>
      </c>
      <c r="F55" s="523">
        <f t="shared" si="18"/>
        <v>418767.77043360122</v>
      </c>
      <c r="G55" s="524">
        <f t="shared" si="16"/>
        <v>179134.30428375892</v>
      </c>
      <c r="H55" s="491">
        <f t="shared" si="17"/>
        <v>179134.30428375892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418767.77043360122</v>
      </c>
      <c r="E56" s="522">
        <f>IF(+I14&lt;F55,I14,D56)</f>
        <v>125017.59523809524</v>
      </c>
      <c r="F56" s="523">
        <f t="shared" si="18"/>
        <v>293750.17519550596</v>
      </c>
      <c r="G56" s="524">
        <f t="shared" ref="G56:G72" si="23">+I$12*((D56+F56)/2)+E56</f>
        <v>165076.81369271805</v>
      </c>
      <c r="H56" s="491">
        <f t="shared" ref="H56:H72" si="24">+I$13*((D56+F56)/2)+E56</f>
        <v>165076.81369271805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293750.17519550596</v>
      </c>
      <c r="E57" s="522">
        <f>IF(+I14&lt;F56,I14,D57)</f>
        <v>125017.59523809524</v>
      </c>
      <c r="F57" s="523">
        <f t="shared" si="18"/>
        <v>168732.57995741072</v>
      </c>
      <c r="G57" s="524">
        <f t="shared" si="23"/>
        <v>151019.32310167718</v>
      </c>
      <c r="H57" s="491">
        <f t="shared" si="24"/>
        <v>151019.32310167718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168732.57995741072</v>
      </c>
      <c r="E58" s="522">
        <f>IF(+I14&lt;F57,I14,D58)</f>
        <v>125017.59523809524</v>
      </c>
      <c r="F58" s="523">
        <f t="shared" si="18"/>
        <v>43714.984719315486</v>
      </c>
      <c r="G58" s="524">
        <f t="shared" si="23"/>
        <v>136961.83251063633</v>
      </c>
      <c r="H58" s="491">
        <f t="shared" si="24"/>
        <v>136961.83251063633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43714.984719315486</v>
      </c>
      <c r="E59" s="522">
        <f>IF(+I14&lt;F58,I14,D59)</f>
        <v>43714.984719315486</v>
      </c>
      <c r="F59" s="523">
        <f t="shared" si="18"/>
        <v>0</v>
      </c>
      <c r="G59" s="524">
        <f t="shared" si="23"/>
        <v>46172.730707825809</v>
      </c>
      <c r="H59" s="491">
        <f t="shared" si="24"/>
        <v>46172.730707825809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5250738.9999999991</v>
      </c>
      <c r="F73" s="375"/>
      <c r="G73" s="375">
        <f>SUM(G17:G72)</f>
        <v>18921410.625517398</v>
      </c>
      <c r="H73" s="375">
        <f>SUM(H17:H72)</f>
        <v>18921410.625517398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535698.99348841433</v>
      </c>
      <c r="N87" s="546">
        <f>IF(J92&lt;D11,0,VLOOKUP(J92,C17:O72,11))</f>
        <v>535698.99348841433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555835.00414311176</v>
      </c>
      <c r="N88" s="550">
        <f>IF(J92&lt;D11,0,VLOOKUP(J92,C99:P154,7))</f>
        <v>555835.00414311176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20136.010654697428</v>
      </c>
      <c r="N89" s="555">
        <f>+N88-N87</f>
        <v>20136.010654697428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125017.59523809524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25">+I99-H99</f>
        <v>0</v>
      </c>
      <c r="K99" s="514"/>
      <c r="L99" s="512">
        <f t="shared" ref="L99:L104" si="26">H99</f>
        <v>492159.85552560829</v>
      </c>
      <c r="M99" s="597">
        <f t="shared" ref="M99:M130" si="27">IF(L99&lt;&gt;0,+H99-L99,0)</f>
        <v>0</v>
      </c>
      <c r="N99" s="512">
        <f t="shared" ref="N99:N104" si="28">I99</f>
        <v>492159.85552560829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25"/>
        <v>0</v>
      </c>
      <c r="K100" s="514"/>
      <c r="L100" s="518">
        <f t="shared" si="26"/>
        <v>895593.80408985249</v>
      </c>
      <c r="M100" s="519">
        <f t="shared" si="27"/>
        <v>0</v>
      </c>
      <c r="N100" s="518">
        <f t="shared" si="28"/>
        <v>895593.80408985249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25"/>
        <v>0</v>
      </c>
      <c r="K101" s="514"/>
      <c r="L101" s="518">
        <f t="shared" si="26"/>
        <v>860666.47096382198</v>
      </c>
      <c r="M101" s="519">
        <f t="shared" si="27"/>
        <v>0</v>
      </c>
      <c r="N101" s="518">
        <f t="shared" si="28"/>
        <v>860666.47096382198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26"/>
        <v>784451.21671407181</v>
      </c>
      <c r="M102" s="519">
        <f t="shared" ref="M102:M107" si="32">IF(L102&lt;&gt;0,+H102-L102,0)</f>
        <v>0</v>
      </c>
      <c r="N102" s="518">
        <f t="shared" si="28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26"/>
        <v>770537.68057167216</v>
      </c>
      <c r="M103" s="519">
        <f t="shared" si="32"/>
        <v>0</v>
      </c>
      <c r="N103" s="518">
        <f t="shared" si="28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25"/>
        <v>0</v>
      </c>
      <c r="K104" s="514"/>
      <c r="L104" s="518">
        <f t="shared" si="26"/>
        <v>734333.54462045</v>
      </c>
      <c r="M104" s="519">
        <f t="shared" si="32"/>
        <v>0</v>
      </c>
      <c r="N104" s="518">
        <f t="shared" si="28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25"/>
        <v>0</v>
      </c>
      <c r="K105" s="514"/>
      <c r="L105" s="518">
        <f>H105</f>
        <v>693456.56809088623</v>
      </c>
      <c r="M105" s="519">
        <f t="shared" si="32"/>
        <v>0</v>
      </c>
      <c r="N105" s="518">
        <f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25"/>
        <v>0</v>
      </c>
      <c r="K106" s="514"/>
      <c r="L106" s="518">
        <f>H106</f>
        <v>656697.99721600045</v>
      </c>
      <c r="M106" s="519">
        <f t="shared" si="32"/>
        <v>0</v>
      </c>
      <c r="N106" s="518">
        <f>I106</f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25"/>
        <v>0</v>
      </c>
      <c r="K107" s="514"/>
      <c r="L107" s="518">
        <f>H107</f>
        <v>574046.28968548193</v>
      </c>
      <c r="M107" s="519">
        <f t="shared" si="32"/>
        <v>0</v>
      </c>
      <c r="N107" s="518">
        <f>I107</f>
        <v>574046.28968548193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4189472.2215919839</v>
      </c>
      <c r="E108" s="516">
        <v>122110.20930232559</v>
      </c>
      <c r="F108" s="515">
        <v>4067362.0122896582</v>
      </c>
      <c r="G108" s="515">
        <v>4128417.1169408211</v>
      </c>
      <c r="H108" s="516">
        <v>564018.23385327356</v>
      </c>
      <c r="I108" s="510">
        <v>564018.23385327356</v>
      </c>
      <c r="J108" s="514">
        <f t="shared" si="25"/>
        <v>0</v>
      </c>
      <c r="K108" s="514"/>
      <c r="L108" s="518">
        <f>H108</f>
        <v>564018.23385327356</v>
      </c>
      <c r="M108" s="519">
        <f t="shared" ref="M108:M109" si="33">IF(L108&lt;&gt;0,+H108-L108,0)</f>
        <v>0</v>
      </c>
      <c r="N108" s="518">
        <f>I108</f>
        <v>564018.23385327356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4067362.0122896582</v>
      </c>
      <c r="E109" s="516">
        <v>125017.59523809524</v>
      </c>
      <c r="F109" s="515">
        <v>3942344.417051563</v>
      </c>
      <c r="G109" s="515">
        <v>4004853.2146706106</v>
      </c>
      <c r="H109" s="516">
        <v>555835.00414311176</v>
      </c>
      <c r="I109" s="510">
        <v>555835.00414311176</v>
      </c>
      <c r="J109" s="514">
        <f t="shared" si="25"/>
        <v>0</v>
      </c>
      <c r="K109" s="514"/>
      <c r="L109" s="518">
        <f>H109</f>
        <v>555835.00414311176</v>
      </c>
      <c r="M109" s="519">
        <f t="shared" si="33"/>
        <v>0</v>
      </c>
      <c r="N109" s="518">
        <f>I109</f>
        <v>555835.00414311176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3942344.417051563</v>
      </c>
      <c r="E110" s="522">
        <f>IF(+J96&lt;F109,J96,D110)</f>
        <v>125017.59523809524</v>
      </c>
      <c r="F110" s="523">
        <f t="shared" ref="F110:F131" si="34">+D110-E110</f>
        <v>3817326.8218134679</v>
      </c>
      <c r="G110" s="523">
        <f t="shared" ref="G110:G130" si="35">+(F110+D110)/2</f>
        <v>3879835.6194325155</v>
      </c>
      <c r="H110" s="526">
        <f t="shared" ref="H110:H130" si="36">+J$94*G110+E110</f>
        <v>561282.20751995256</v>
      </c>
      <c r="I110" s="577">
        <f t="shared" ref="I110:I130" si="37">+J$95*G110+E110</f>
        <v>561282.20751995256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3817326.8218134679</v>
      </c>
      <c r="E111" s="522">
        <f>IF(+J96&lt;F110,J96,D111)</f>
        <v>125017.59523809524</v>
      </c>
      <c r="F111" s="523">
        <f t="shared" si="34"/>
        <v>3692309.2265753727</v>
      </c>
      <c r="G111" s="523">
        <f t="shared" si="35"/>
        <v>3754818.0241944203</v>
      </c>
      <c r="H111" s="526">
        <f t="shared" si="36"/>
        <v>547224.71692891163</v>
      </c>
      <c r="I111" s="577">
        <f t="shared" si="37"/>
        <v>547224.71692891163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3692309.2265753727</v>
      </c>
      <c r="E112" s="522">
        <f>IF(+J96&lt;F111,J96,D112)</f>
        <v>125017.59523809524</v>
      </c>
      <c r="F112" s="523">
        <f t="shared" si="34"/>
        <v>3567291.6313372776</v>
      </c>
      <c r="G112" s="523">
        <f t="shared" si="35"/>
        <v>3629800.4289563252</v>
      </c>
      <c r="H112" s="526">
        <f t="shared" si="36"/>
        <v>533167.22633787082</v>
      </c>
      <c r="I112" s="577">
        <f t="shared" si="37"/>
        <v>533167.22633787082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3567291.6313372776</v>
      </c>
      <c r="E113" s="522">
        <f>IF(+J96&lt;F112,J96,D113)</f>
        <v>125017.59523809524</v>
      </c>
      <c r="F113" s="523">
        <f t="shared" si="34"/>
        <v>3442274.0360991824</v>
      </c>
      <c r="G113" s="523">
        <f t="shared" si="35"/>
        <v>3504782.83371823</v>
      </c>
      <c r="H113" s="526">
        <f t="shared" si="36"/>
        <v>519109.73574683</v>
      </c>
      <c r="I113" s="577">
        <f t="shared" si="37"/>
        <v>519109.73574683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3442274.0360991824</v>
      </c>
      <c r="E114" s="522">
        <f>IF(+J96&lt;F113,J96,D114)</f>
        <v>125017.59523809524</v>
      </c>
      <c r="F114" s="523">
        <f t="shared" si="34"/>
        <v>3317256.4408610873</v>
      </c>
      <c r="G114" s="523">
        <f t="shared" si="35"/>
        <v>3379765.2384801349</v>
      </c>
      <c r="H114" s="526">
        <f t="shared" si="36"/>
        <v>505052.24515578907</v>
      </c>
      <c r="I114" s="577">
        <f t="shared" si="37"/>
        <v>505052.24515578907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3317256.4408610873</v>
      </c>
      <c r="E115" s="522">
        <f>IF(+J96&lt;F114,J96,D115)</f>
        <v>125017.59523809524</v>
      </c>
      <c r="F115" s="523">
        <f t="shared" si="34"/>
        <v>3192238.8456229921</v>
      </c>
      <c r="G115" s="523">
        <f t="shared" si="35"/>
        <v>3254747.6432420397</v>
      </c>
      <c r="H115" s="526">
        <f t="shared" si="36"/>
        <v>490994.75456474826</v>
      </c>
      <c r="I115" s="577">
        <f t="shared" si="37"/>
        <v>490994.75456474826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3192238.8456229921</v>
      </c>
      <c r="E116" s="522">
        <f>IF(+J96&lt;F115,J96,D116)</f>
        <v>125017.59523809524</v>
      </c>
      <c r="F116" s="523">
        <f t="shared" si="34"/>
        <v>3067221.250384897</v>
      </c>
      <c r="G116" s="523">
        <f t="shared" si="35"/>
        <v>3129730.0480039446</v>
      </c>
      <c r="H116" s="526">
        <f t="shared" si="36"/>
        <v>476937.26397370745</v>
      </c>
      <c r="I116" s="577">
        <f t="shared" si="37"/>
        <v>476937.26397370745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3067221.250384897</v>
      </c>
      <c r="E117" s="522">
        <f>IF(+J96&lt;F116,J96,D117)</f>
        <v>125017.59523809524</v>
      </c>
      <c r="F117" s="523">
        <f t="shared" si="34"/>
        <v>2942203.6551468018</v>
      </c>
      <c r="G117" s="523">
        <f t="shared" si="35"/>
        <v>3004712.4527658494</v>
      </c>
      <c r="H117" s="526">
        <f t="shared" si="36"/>
        <v>462879.77338266652</v>
      </c>
      <c r="I117" s="577">
        <f t="shared" si="37"/>
        <v>462879.77338266652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2942203.6551468018</v>
      </c>
      <c r="E118" s="522">
        <f>IF(+J96&lt;F117,J96,D118)</f>
        <v>125017.59523809524</v>
      </c>
      <c r="F118" s="523">
        <f t="shared" si="34"/>
        <v>2817186.0599087067</v>
      </c>
      <c r="G118" s="523">
        <f t="shared" si="35"/>
        <v>2879694.8575277543</v>
      </c>
      <c r="H118" s="526">
        <f t="shared" si="36"/>
        <v>448822.28279162571</v>
      </c>
      <c r="I118" s="577">
        <f t="shared" si="37"/>
        <v>448822.28279162571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2817186.0599087067</v>
      </c>
      <c r="E119" s="522">
        <f>IF(+J96&lt;F118,J96,D119)</f>
        <v>125017.59523809524</v>
      </c>
      <c r="F119" s="523">
        <f t="shared" si="34"/>
        <v>2692168.4646706115</v>
      </c>
      <c r="G119" s="523">
        <f t="shared" si="35"/>
        <v>2754677.2622896591</v>
      </c>
      <c r="H119" s="526">
        <f t="shared" si="36"/>
        <v>434764.7922005849</v>
      </c>
      <c r="I119" s="577">
        <f t="shared" si="37"/>
        <v>434764.7922005849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2692168.4646706115</v>
      </c>
      <c r="E120" s="522">
        <f>IF(+J96&lt;F119,J96,D120)</f>
        <v>125017.59523809524</v>
      </c>
      <c r="F120" s="523">
        <f t="shared" si="34"/>
        <v>2567150.8694325164</v>
      </c>
      <c r="G120" s="523">
        <f t="shared" si="35"/>
        <v>2629659.667051564</v>
      </c>
      <c r="H120" s="526">
        <f t="shared" si="36"/>
        <v>420707.30160954397</v>
      </c>
      <c r="I120" s="577">
        <f t="shared" si="37"/>
        <v>420707.30160954397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2567150.8694325164</v>
      </c>
      <c r="E121" s="522">
        <f>IF(+J96&lt;F120,J96,D121)</f>
        <v>125017.59523809524</v>
      </c>
      <c r="F121" s="523">
        <f t="shared" si="34"/>
        <v>2442133.2741944212</v>
      </c>
      <c r="G121" s="523">
        <f t="shared" si="35"/>
        <v>2504642.0718134688</v>
      </c>
      <c r="H121" s="526">
        <f t="shared" si="36"/>
        <v>406649.81101850315</v>
      </c>
      <c r="I121" s="577">
        <f t="shared" si="37"/>
        <v>406649.81101850315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2442133.2741944212</v>
      </c>
      <c r="E122" s="522">
        <f>IF(+J96&lt;F121,J96,D122)</f>
        <v>125017.59523809524</v>
      </c>
      <c r="F122" s="523">
        <f t="shared" si="34"/>
        <v>2317115.6789563261</v>
      </c>
      <c r="G122" s="523">
        <f t="shared" si="35"/>
        <v>2379624.4765753737</v>
      </c>
      <c r="H122" s="526">
        <f t="shared" si="36"/>
        <v>392592.32042746223</v>
      </c>
      <c r="I122" s="577">
        <f t="shared" si="37"/>
        <v>392592.32042746223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2317115.6789563261</v>
      </c>
      <c r="E123" s="522">
        <f>IF(+J96&lt;F122,J96,D123)</f>
        <v>125017.59523809524</v>
      </c>
      <c r="F123" s="523">
        <f t="shared" si="34"/>
        <v>2192098.0837182309</v>
      </c>
      <c r="G123" s="523">
        <f t="shared" si="35"/>
        <v>2254606.8813372785</v>
      </c>
      <c r="H123" s="526">
        <f t="shared" si="36"/>
        <v>378534.82983642141</v>
      </c>
      <c r="I123" s="577">
        <f t="shared" si="37"/>
        <v>378534.82983642141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2192098.0837182309</v>
      </c>
      <c r="E124" s="522">
        <f>IF(+J96&lt;F123,J96,D124)</f>
        <v>125017.59523809524</v>
      </c>
      <c r="F124" s="523">
        <f t="shared" si="34"/>
        <v>2067080.4884801358</v>
      </c>
      <c r="G124" s="523">
        <f t="shared" si="35"/>
        <v>2129589.2860991834</v>
      </c>
      <c r="H124" s="526">
        <f t="shared" si="36"/>
        <v>364477.3392453806</v>
      </c>
      <c r="I124" s="577">
        <f t="shared" si="37"/>
        <v>364477.3392453806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2067080.4884801358</v>
      </c>
      <c r="E125" s="522">
        <f>IF(+J96&lt;F124,J96,D125)</f>
        <v>125017.59523809524</v>
      </c>
      <c r="F125" s="523">
        <f t="shared" si="34"/>
        <v>1942062.8932420406</v>
      </c>
      <c r="G125" s="523">
        <f t="shared" si="35"/>
        <v>2004571.6908610882</v>
      </c>
      <c r="H125" s="526">
        <f t="shared" si="36"/>
        <v>350419.84865433973</v>
      </c>
      <c r="I125" s="577">
        <f t="shared" si="37"/>
        <v>350419.84865433973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1942062.8932420406</v>
      </c>
      <c r="E126" s="522">
        <f>IF(+J96&lt;F125,J96,D126)</f>
        <v>125017.59523809524</v>
      </c>
      <c r="F126" s="523">
        <f t="shared" si="34"/>
        <v>1817045.2980039455</v>
      </c>
      <c r="G126" s="523">
        <f t="shared" si="35"/>
        <v>1879554.0956229931</v>
      </c>
      <c r="H126" s="526">
        <f t="shared" si="36"/>
        <v>336362.35806329886</v>
      </c>
      <c r="I126" s="577">
        <f t="shared" si="37"/>
        <v>336362.35806329886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1817045.2980039455</v>
      </c>
      <c r="E127" s="522">
        <f>IF(+J96&lt;F126,J96,D127)</f>
        <v>125017.59523809524</v>
      </c>
      <c r="F127" s="523">
        <f t="shared" si="34"/>
        <v>1692027.7027658504</v>
      </c>
      <c r="G127" s="523">
        <f t="shared" si="35"/>
        <v>1754536.5003848979</v>
      </c>
      <c r="H127" s="526">
        <f t="shared" si="36"/>
        <v>322304.86747225805</v>
      </c>
      <c r="I127" s="577">
        <f t="shared" si="37"/>
        <v>322304.86747225805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1692027.7027658504</v>
      </c>
      <c r="E128" s="522">
        <f>IF(+J96&lt;F127,J96,D128)</f>
        <v>125017.59523809524</v>
      </c>
      <c r="F128" s="523">
        <f t="shared" si="34"/>
        <v>1567010.1075277552</v>
      </c>
      <c r="G128" s="523">
        <f t="shared" si="35"/>
        <v>1629518.9051468028</v>
      </c>
      <c r="H128" s="526">
        <f t="shared" si="36"/>
        <v>308247.37688121712</v>
      </c>
      <c r="I128" s="577">
        <f t="shared" si="37"/>
        <v>308247.37688121712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1567010.1075277552</v>
      </c>
      <c r="E129" s="522">
        <f>IF(+J96&lt;F128,J96,D129)</f>
        <v>125017.59523809524</v>
      </c>
      <c r="F129" s="523">
        <f t="shared" si="34"/>
        <v>1441992.5122896601</v>
      </c>
      <c r="G129" s="523">
        <f t="shared" si="35"/>
        <v>1504501.3099087076</v>
      </c>
      <c r="H129" s="526">
        <f t="shared" si="36"/>
        <v>294189.88629017631</v>
      </c>
      <c r="I129" s="577">
        <f t="shared" si="37"/>
        <v>294189.88629017631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1441992.5122896601</v>
      </c>
      <c r="E130" s="522">
        <f>IF(+J96&lt;F129,J96,D130)</f>
        <v>125017.59523809524</v>
      </c>
      <c r="F130" s="523">
        <f t="shared" si="34"/>
        <v>1316974.9170515649</v>
      </c>
      <c r="G130" s="523">
        <f t="shared" si="35"/>
        <v>1379483.7146706125</v>
      </c>
      <c r="H130" s="526">
        <f t="shared" si="36"/>
        <v>280132.39569913549</v>
      </c>
      <c r="I130" s="577">
        <f t="shared" si="37"/>
        <v>280132.39569913549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1316974.9170515649</v>
      </c>
      <c r="E131" s="522">
        <f>IF(+J96&lt;F130,J96,D131)</f>
        <v>125017.59523809524</v>
      </c>
      <c r="F131" s="523">
        <f t="shared" si="34"/>
        <v>1191957.3218134698</v>
      </c>
      <c r="G131" s="523">
        <f t="shared" ref="G131:G154" si="38">+(F131+D131)/2</f>
        <v>1254466.1194325173</v>
      </c>
      <c r="H131" s="526">
        <f t="shared" ref="H131:H154" si="39">+J$94*G131+E131</f>
        <v>266074.90510809456</v>
      </c>
      <c r="I131" s="577">
        <f t="shared" ref="I131:I154" si="40">+J$95*G131+E131</f>
        <v>266074.90510809456</v>
      </c>
      <c r="J131" s="514">
        <f t="shared" ref="J131:J154" si="41">+I131-H131</f>
        <v>0</v>
      </c>
      <c r="K131" s="514"/>
      <c r="L131" s="525"/>
      <c r="M131" s="514">
        <f t="shared" ref="M131:M154" si="42">IF(L131&lt;&gt;0,+H131-L131,0)</f>
        <v>0</v>
      </c>
      <c r="N131" s="525"/>
      <c r="O131" s="514">
        <f t="shared" ref="O131:O154" si="43">IF(N131&lt;&gt;0,+I131-N131,0)</f>
        <v>0</v>
      </c>
      <c r="P131" s="514">
        <f t="shared" ref="P131:P154" si="44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1191957.3218134698</v>
      </c>
      <c r="E132" s="522">
        <f>IF(+J96&lt;F131,J96,D132)</f>
        <v>125017.59523809524</v>
      </c>
      <c r="F132" s="523">
        <f t="shared" ref="F132:F154" si="45">+D132-E132</f>
        <v>1066939.7265753746</v>
      </c>
      <c r="G132" s="523">
        <f t="shared" si="38"/>
        <v>1129448.5241944222</v>
      </c>
      <c r="H132" s="526">
        <f t="shared" si="39"/>
        <v>252017.41451705375</v>
      </c>
      <c r="I132" s="577">
        <f t="shared" si="40"/>
        <v>252017.41451705375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1066939.7265753746</v>
      </c>
      <c r="E133" s="522">
        <f>IF(+J96&lt;F132,J96,D133)</f>
        <v>125017.59523809524</v>
      </c>
      <c r="F133" s="523">
        <f t="shared" si="45"/>
        <v>941922.13133727934</v>
      </c>
      <c r="G133" s="523">
        <f t="shared" si="38"/>
        <v>1004430.928956327</v>
      </c>
      <c r="H133" s="526">
        <f t="shared" si="39"/>
        <v>237959.92392601288</v>
      </c>
      <c r="I133" s="577">
        <f t="shared" si="40"/>
        <v>237959.92392601288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941922.13133727934</v>
      </c>
      <c r="E134" s="522">
        <f>IF(+J96&lt;F133,J96,D134)</f>
        <v>125017.59523809524</v>
      </c>
      <c r="F134" s="523">
        <f t="shared" si="45"/>
        <v>816904.53609918407</v>
      </c>
      <c r="G134" s="523">
        <f t="shared" si="38"/>
        <v>879413.33371823165</v>
      </c>
      <c r="H134" s="526">
        <f t="shared" si="39"/>
        <v>223902.43333497201</v>
      </c>
      <c r="I134" s="577">
        <f t="shared" si="40"/>
        <v>223902.43333497201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816904.53609918407</v>
      </c>
      <c r="E135" s="522">
        <f>IF(+J96&lt;F134,J96,D135)</f>
        <v>125017.59523809524</v>
      </c>
      <c r="F135" s="523">
        <f t="shared" si="45"/>
        <v>691886.94086108881</v>
      </c>
      <c r="G135" s="523">
        <f t="shared" si="38"/>
        <v>754395.7384801365</v>
      </c>
      <c r="H135" s="526">
        <f t="shared" si="39"/>
        <v>209844.94274393114</v>
      </c>
      <c r="I135" s="577">
        <f t="shared" si="40"/>
        <v>209844.94274393114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691886.94086108881</v>
      </c>
      <c r="E136" s="522">
        <f>IF(+J96&lt;F135,J96,D136)</f>
        <v>125017.59523809524</v>
      </c>
      <c r="F136" s="523">
        <f t="shared" si="45"/>
        <v>566869.34562299354</v>
      </c>
      <c r="G136" s="523">
        <f t="shared" si="38"/>
        <v>629378.14324204111</v>
      </c>
      <c r="H136" s="526">
        <f t="shared" si="39"/>
        <v>195787.45215289027</v>
      </c>
      <c r="I136" s="577">
        <f t="shared" si="40"/>
        <v>195787.45215289027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566869.34562299354</v>
      </c>
      <c r="E137" s="522">
        <f>IF(+J96&lt;F136,J96,D137)</f>
        <v>125017.59523809524</v>
      </c>
      <c r="F137" s="523">
        <f t="shared" si="45"/>
        <v>441851.75038489827</v>
      </c>
      <c r="G137" s="523">
        <f t="shared" si="38"/>
        <v>504360.54800394591</v>
      </c>
      <c r="H137" s="526">
        <f t="shared" si="39"/>
        <v>181729.96156184943</v>
      </c>
      <c r="I137" s="577">
        <f t="shared" si="40"/>
        <v>181729.96156184943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441851.75038489827</v>
      </c>
      <c r="E138" s="522">
        <f>IF(+J96&lt;F137,J96,D138)</f>
        <v>125017.59523809524</v>
      </c>
      <c r="F138" s="523">
        <f t="shared" si="45"/>
        <v>316834.15514680301</v>
      </c>
      <c r="G138" s="523">
        <f t="shared" si="38"/>
        <v>379342.95276585064</v>
      </c>
      <c r="H138" s="526">
        <f t="shared" si="39"/>
        <v>167672.47097080856</v>
      </c>
      <c r="I138" s="577">
        <f t="shared" si="40"/>
        <v>167672.47097080856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316834.15514680301</v>
      </c>
      <c r="E139" s="522">
        <f>IF(+J96&lt;F138,J96,D139)</f>
        <v>125017.59523809524</v>
      </c>
      <c r="F139" s="523">
        <f t="shared" si="45"/>
        <v>191816.55990870777</v>
      </c>
      <c r="G139" s="523">
        <f t="shared" si="38"/>
        <v>254325.35752775538</v>
      </c>
      <c r="H139" s="526">
        <f t="shared" si="39"/>
        <v>153614.98037976769</v>
      </c>
      <c r="I139" s="577">
        <f t="shared" si="40"/>
        <v>153614.98037976769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191816.55990870777</v>
      </c>
      <c r="E140" s="522">
        <f>IF(+J96&lt;F139,J96,D140)</f>
        <v>125017.59523809524</v>
      </c>
      <c r="F140" s="523">
        <f t="shared" si="45"/>
        <v>66798.964670612535</v>
      </c>
      <c r="G140" s="523">
        <f t="shared" si="38"/>
        <v>129307.76228966015</v>
      </c>
      <c r="H140" s="526">
        <f t="shared" si="39"/>
        <v>139557.48978872682</v>
      </c>
      <c r="I140" s="577">
        <f t="shared" si="40"/>
        <v>139557.48978872682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  <c r="Q140" s="269"/>
    </row>
    <row r="141" spans="2:17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66798.964670612535</v>
      </c>
      <c r="E141" s="522">
        <f>IF(+J96&lt;F140,J96,D141)</f>
        <v>66798.964670612535</v>
      </c>
      <c r="F141" s="523">
        <f t="shared" si="45"/>
        <v>0</v>
      </c>
      <c r="G141" s="523">
        <f t="shared" si="38"/>
        <v>33399.482335306267</v>
      </c>
      <c r="H141" s="526">
        <f t="shared" si="39"/>
        <v>70554.539298168107</v>
      </c>
      <c r="I141" s="577">
        <f t="shared" si="40"/>
        <v>70554.539298168107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5"/>
        <v>0</v>
      </c>
      <c r="G142" s="523">
        <f t="shared" si="38"/>
        <v>0</v>
      </c>
      <c r="H142" s="526">
        <f t="shared" si="39"/>
        <v>0</v>
      </c>
      <c r="I142" s="577">
        <f t="shared" si="40"/>
        <v>0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8"/>
        <v>0</v>
      </c>
      <c r="H143" s="526">
        <f t="shared" si="39"/>
        <v>0</v>
      </c>
      <c r="I143" s="577">
        <f t="shared" si="40"/>
        <v>0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8"/>
        <v>0</v>
      </c>
      <c r="H144" s="526">
        <f t="shared" si="39"/>
        <v>0</v>
      </c>
      <c r="I144" s="577">
        <f t="shared" si="40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8"/>
        <v>0</v>
      </c>
      <c r="H145" s="526">
        <f t="shared" si="39"/>
        <v>0</v>
      </c>
      <c r="I145" s="577">
        <f t="shared" si="40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8"/>
        <v>0</v>
      </c>
      <c r="H154" s="530">
        <f t="shared" si="39"/>
        <v>0</v>
      </c>
      <c r="I154" s="579">
        <f t="shared" si="40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  <c r="Q154" s="269"/>
    </row>
    <row r="155" spans="2:17">
      <c r="C155" s="374" t="s">
        <v>78</v>
      </c>
      <c r="D155" s="375"/>
      <c r="E155" s="375">
        <f>SUM(E99:E154)</f>
        <v>5250739</v>
      </c>
      <c r="F155" s="375"/>
      <c r="G155" s="375"/>
      <c r="H155" s="375">
        <f>SUM(H99:H154)</f>
        <v>18515366.51305693</v>
      </c>
      <c r="I155" s="375">
        <f>SUM(I99:I154)</f>
        <v>18515366.51305693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indexed="37"/>
  </sheetPr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9352.0795778401916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9352.0795778401916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2115.2857142857142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 t="shared" ref="K23:K28" si="10">G23</f>
        <v>12014.201848101253</v>
      </c>
      <c r="L23" s="519">
        <f t="shared" si="6"/>
        <v>0</v>
      </c>
      <c r="M23" s="518">
        <f t="shared" ref="M23:M28" si="11"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 t="shared" si="10"/>
        <v>11366.166201307635</v>
      </c>
      <c r="L24" s="519">
        <f t="shared" si="6"/>
        <v>0</v>
      </c>
      <c r="M24" s="518">
        <f t="shared" si="11"/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11438.285975861665</v>
      </c>
      <c r="H25" s="610">
        <v>11438.285975861665</v>
      </c>
      <c r="I25" s="511">
        <f t="shared" si="9"/>
        <v>0</v>
      </c>
      <c r="J25" s="511"/>
      <c r="K25" s="518">
        <f t="shared" si="10"/>
        <v>11438.285975861665</v>
      </c>
      <c r="L25" s="519">
        <f t="shared" si="6"/>
        <v>0</v>
      </c>
      <c r="M25" s="518">
        <f t="shared" si="11"/>
        <v>11438.285975861665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2166.8780487804879</v>
      </c>
      <c r="F26" s="608">
        <v>69698.844258974161</v>
      </c>
      <c r="G26" s="609">
        <v>11162.888562764485</v>
      </c>
      <c r="H26" s="610">
        <v>11162.888562764485</v>
      </c>
      <c r="I26" s="511">
        <f t="shared" si="9"/>
        <v>0</v>
      </c>
      <c r="J26" s="511"/>
      <c r="K26" s="518">
        <f t="shared" si="10"/>
        <v>11162.888562764485</v>
      </c>
      <c r="L26" s="519">
        <f t="shared" ref="L26" si="12">IF(K26&lt;&gt;0,+G26-K26,0)</f>
        <v>0</v>
      </c>
      <c r="M26" s="518">
        <f t="shared" si="11"/>
        <v>11162.888562764485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9188.6667831500235</v>
      </c>
      <c r="H27" s="610">
        <v>9188.6667831500235</v>
      </c>
      <c r="I27" s="511">
        <f t="shared" si="9"/>
        <v>0</v>
      </c>
      <c r="J27" s="511"/>
      <c r="K27" s="518">
        <f t="shared" si="10"/>
        <v>9188.6667831500235</v>
      </c>
      <c r="L27" s="519">
        <f t="shared" ref="L27" si="13">IF(K27&lt;&gt;0,+G27-K27,0)</f>
        <v>0</v>
      </c>
      <c r="M27" s="518">
        <f t="shared" si="11"/>
        <v>9188.6667831500235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67632.751235718344</v>
      </c>
      <c r="E28" s="609">
        <v>2115.2857142857142</v>
      </c>
      <c r="F28" s="608">
        <v>65517.465521432627</v>
      </c>
      <c r="G28" s="609">
        <v>9172.5497891198665</v>
      </c>
      <c r="H28" s="610">
        <v>9172.5497891198665</v>
      </c>
      <c r="I28" s="511">
        <f t="shared" si="9"/>
        <v>0</v>
      </c>
      <c r="J28" s="511"/>
      <c r="K28" s="518">
        <f t="shared" si="10"/>
        <v>9172.5497891198665</v>
      </c>
      <c r="L28" s="519">
        <f t="shared" ref="L28" si="14">IF(K28&lt;&gt;0,+G28-K28,0)</f>
        <v>0</v>
      </c>
      <c r="M28" s="518">
        <f t="shared" si="11"/>
        <v>9172.5497891198665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523">
        <f>IF(F28+SUM(E$17:E28)=D$10,F28,D$10-SUM(E$17:E28))</f>
        <v>65416.680495907953</v>
      </c>
      <c r="E29" s="522">
        <f>IF(+I14&lt;F28,I14,D29)</f>
        <v>2115.2857142857142</v>
      </c>
      <c r="F29" s="523">
        <f t="shared" ref="F29:F48" si="15">+D29-E29</f>
        <v>63301.394781622235</v>
      </c>
      <c r="G29" s="524">
        <f t="shared" ref="G29:G55" si="16">+I$12*((D29+F29)/2)+E29</f>
        <v>9352.0795778401916</v>
      </c>
      <c r="H29" s="491">
        <f t="shared" ref="H29:H55" si="17">+I$13*((D29+F29)/2)+E29</f>
        <v>9352.0795778401916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63301.394781622235</v>
      </c>
      <c r="E30" s="522">
        <f>IF(+I14&lt;F29,I14,D30)</f>
        <v>2115.2857142857142</v>
      </c>
      <c r="F30" s="523">
        <f t="shared" si="15"/>
        <v>61186.109067336518</v>
      </c>
      <c r="G30" s="524">
        <f t="shared" si="16"/>
        <v>9114.2281860476742</v>
      </c>
      <c r="H30" s="491">
        <f t="shared" si="17"/>
        <v>9114.2281860476742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61186.109067336518</v>
      </c>
      <c r="E31" s="522">
        <f>IF(+I14&lt;F30,I14,D31)</f>
        <v>2115.2857142857142</v>
      </c>
      <c r="F31" s="523">
        <f t="shared" si="15"/>
        <v>59070.823353050801</v>
      </c>
      <c r="G31" s="524">
        <f t="shared" si="16"/>
        <v>8876.3767942551549</v>
      </c>
      <c r="H31" s="491">
        <f t="shared" si="17"/>
        <v>8876.3767942551549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59070.823353050801</v>
      </c>
      <c r="E32" s="522">
        <f>IF(+I14&lt;F31,I14,D32)</f>
        <v>2115.2857142857142</v>
      </c>
      <c r="F32" s="523">
        <f t="shared" si="15"/>
        <v>56955.537638765083</v>
      </c>
      <c r="G32" s="524">
        <f t="shared" si="16"/>
        <v>8638.5254024626374</v>
      </c>
      <c r="H32" s="491">
        <f t="shared" si="17"/>
        <v>8638.5254024626374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/>
      <c r="C33" s="507">
        <f>IF(D11="","-",+C32+1)</f>
        <v>2026</v>
      </c>
      <c r="D33" s="523">
        <f>IF(F32+SUM(E$17:E32)=D$10,F32,D$10-SUM(E$17:E32))</f>
        <v>56955.537638765083</v>
      </c>
      <c r="E33" s="522">
        <f>IF(+I14&lt;F32,I14,D33)</f>
        <v>2115.2857142857142</v>
      </c>
      <c r="F33" s="523">
        <f t="shared" si="15"/>
        <v>54840.251924479366</v>
      </c>
      <c r="G33" s="524">
        <f t="shared" si="16"/>
        <v>8400.67401067012</v>
      </c>
      <c r="H33" s="491">
        <f t="shared" si="17"/>
        <v>8400.67401067012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54840.251924479366</v>
      </c>
      <c r="E34" s="522">
        <f>IF(+I14&lt;F33,I14,D34)</f>
        <v>2115.2857142857142</v>
      </c>
      <c r="F34" s="523">
        <f t="shared" si="15"/>
        <v>52724.966210193648</v>
      </c>
      <c r="G34" s="524">
        <f t="shared" si="16"/>
        <v>8162.8226188776025</v>
      </c>
      <c r="H34" s="491">
        <f t="shared" si="17"/>
        <v>8162.8226188776025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52724.966210193648</v>
      </c>
      <c r="E35" s="522">
        <f>IF(+I14&lt;F34,I14,D35)</f>
        <v>2115.2857142857142</v>
      </c>
      <c r="F35" s="523">
        <f t="shared" si="15"/>
        <v>50609.680495907931</v>
      </c>
      <c r="G35" s="524">
        <f t="shared" si="16"/>
        <v>7924.9712270850832</v>
      </c>
      <c r="H35" s="491">
        <f t="shared" si="17"/>
        <v>7924.9712270850832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50609.680495907931</v>
      </c>
      <c r="E36" s="522">
        <f>IF(+I14&lt;F35,I14,D36)</f>
        <v>2115.2857142857142</v>
      </c>
      <c r="F36" s="523">
        <f t="shared" si="15"/>
        <v>48494.394781622213</v>
      </c>
      <c r="G36" s="524">
        <f t="shared" si="16"/>
        <v>7687.1198352925658</v>
      </c>
      <c r="H36" s="491">
        <f t="shared" si="17"/>
        <v>7687.1198352925658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48494.394781622213</v>
      </c>
      <c r="E37" s="522">
        <f>IF(+I14&lt;F36,I14,D37)</f>
        <v>2115.2857142857142</v>
      </c>
      <c r="F37" s="523">
        <f t="shared" si="15"/>
        <v>46379.109067336496</v>
      </c>
      <c r="G37" s="524">
        <f t="shared" si="16"/>
        <v>7449.2684435000465</v>
      </c>
      <c r="H37" s="491">
        <f t="shared" si="17"/>
        <v>7449.2684435000465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46379.109067336496</v>
      </c>
      <c r="E38" s="522">
        <f>IF(+I14&lt;F37,I14,D38)</f>
        <v>2115.2857142857142</v>
      </c>
      <c r="F38" s="523">
        <f t="shared" si="15"/>
        <v>44263.823353050779</v>
      </c>
      <c r="G38" s="524">
        <f t="shared" si="16"/>
        <v>7211.4170517075308</v>
      </c>
      <c r="H38" s="491">
        <f t="shared" si="17"/>
        <v>7211.4170517075308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44263.823353050779</v>
      </c>
      <c r="E39" s="522">
        <f>IF(+I14&lt;F38,I14,D39)</f>
        <v>2115.2857142857142</v>
      </c>
      <c r="F39" s="523">
        <f t="shared" si="15"/>
        <v>42148.537638765061</v>
      </c>
      <c r="G39" s="524">
        <f t="shared" si="16"/>
        <v>6973.5656599150116</v>
      </c>
      <c r="H39" s="491">
        <f t="shared" si="17"/>
        <v>6973.5656599150116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42148.537638765061</v>
      </c>
      <c r="E40" s="522">
        <f>IF(+I14&lt;F39,I14,D40)</f>
        <v>2115.2857142857142</v>
      </c>
      <c r="F40" s="523">
        <f t="shared" si="15"/>
        <v>40033.251924479344</v>
      </c>
      <c r="G40" s="524">
        <f t="shared" si="16"/>
        <v>6735.7142681224941</v>
      </c>
      <c r="H40" s="491">
        <f t="shared" si="17"/>
        <v>6735.7142681224941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40033.251924479344</v>
      </c>
      <c r="E41" s="522">
        <f>IF(+I14&lt;F40,I14,D41)</f>
        <v>2115.2857142857142</v>
      </c>
      <c r="F41" s="523">
        <f t="shared" si="15"/>
        <v>37917.966210193626</v>
      </c>
      <c r="G41" s="524">
        <f t="shared" si="16"/>
        <v>6497.8628763299748</v>
      </c>
      <c r="H41" s="491">
        <f t="shared" si="17"/>
        <v>6497.8628763299748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37917.966210193626</v>
      </c>
      <c r="E42" s="522">
        <f>IF(+I14&lt;F41,I14,D42)</f>
        <v>2115.2857142857142</v>
      </c>
      <c r="F42" s="523">
        <f t="shared" si="15"/>
        <v>35802.680495907909</v>
      </c>
      <c r="G42" s="524">
        <f t="shared" si="16"/>
        <v>6260.0114845374574</v>
      </c>
      <c r="H42" s="491">
        <f t="shared" si="17"/>
        <v>6260.0114845374574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35802.680495907909</v>
      </c>
      <c r="E43" s="522">
        <f>IF(+I14&lt;F42,I14,D43)</f>
        <v>2115.2857142857142</v>
      </c>
      <c r="F43" s="523">
        <f t="shared" si="15"/>
        <v>33687.394781622192</v>
      </c>
      <c r="G43" s="524">
        <f t="shared" si="16"/>
        <v>6022.1600927449399</v>
      </c>
      <c r="H43" s="491">
        <f t="shared" si="17"/>
        <v>6022.1600927449399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33687.394781622192</v>
      </c>
      <c r="E44" s="522">
        <f>IF(+I14&lt;F43,I14,D44)</f>
        <v>2115.2857142857142</v>
      </c>
      <c r="F44" s="523">
        <f t="shared" si="15"/>
        <v>31572.109067336478</v>
      </c>
      <c r="G44" s="524">
        <f t="shared" si="16"/>
        <v>5784.3087009524224</v>
      </c>
      <c r="H44" s="491">
        <f t="shared" si="17"/>
        <v>5784.3087009524224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31572.109067336478</v>
      </c>
      <c r="E45" s="522">
        <f>IF(+I14&lt;F44,I14,D45)</f>
        <v>2115.2857142857142</v>
      </c>
      <c r="F45" s="523">
        <f t="shared" si="15"/>
        <v>29456.823353050764</v>
      </c>
      <c r="G45" s="524">
        <f t="shared" si="16"/>
        <v>5546.4573091599041</v>
      </c>
      <c r="H45" s="491">
        <f t="shared" si="17"/>
        <v>5546.4573091599041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29456.823353050764</v>
      </c>
      <c r="E46" s="522">
        <f>IF(+I14&lt;F45,I14,D46)</f>
        <v>2115.2857142857142</v>
      </c>
      <c r="F46" s="523">
        <f t="shared" si="15"/>
        <v>27341.53763876505</v>
      </c>
      <c r="G46" s="524">
        <f t="shared" si="16"/>
        <v>5308.6059173673875</v>
      </c>
      <c r="H46" s="491">
        <f t="shared" si="17"/>
        <v>5308.6059173673875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27341.53763876505</v>
      </c>
      <c r="E47" s="522">
        <f>IF(+I14&lt;F46,I14,D47)</f>
        <v>2115.2857142857142</v>
      </c>
      <c r="F47" s="523">
        <f t="shared" si="15"/>
        <v>25226.251924479337</v>
      </c>
      <c r="G47" s="524">
        <f t="shared" si="16"/>
        <v>5070.7545255748682</v>
      </c>
      <c r="H47" s="491">
        <f t="shared" si="17"/>
        <v>5070.7545255748682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25226.251924479337</v>
      </c>
      <c r="E48" s="522">
        <f>IF(+I14&lt;F47,I14,D48)</f>
        <v>2115.2857142857142</v>
      </c>
      <c r="F48" s="523">
        <f t="shared" si="15"/>
        <v>23110.966210193623</v>
      </c>
      <c r="G48" s="524">
        <f t="shared" si="16"/>
        <v>4832.9031337823517</v>
      </c>
      <c r="H48" s="491">
        <f t="shared" si="17"/>
        <v>4832.9031337823517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23110.966210193623</v>
      </c>
      <c r="E49" s="522">
        <f>IF(+I14&lt;F48,I14,D49)</f>
        <v>2115.2857142857142</v>
      </c>
      <c r="F49" s="523">
        <f t="shared" ref="F49:F72" si="18">+D49-E49</f>
        <v>20995.680495907909</v>
      </c>
      <c r="G49" s="524">
        <f t="shared" si="16"/>
        <v>4595.0517419898333</v>
      </c>
      <c r="H49" s="491">
        <f t="shared" si="17"/>
        <v>4595.0517419898333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20995.680495907909</v>
      </c>
      <c r="E50" s="522">
        <f>IF(+I14&lt;F49,I14,D50)</f>
        <v>2115.2857142857142</v>
      </c>
      <c r="F50" s="523">
        <f t="shared" si="18"/>
        <v>18880.394781622195</v>
      </c>
      <c r="G50" s="524">
        <f t="shared" si="16"/>
        <v>4357.2003501973159</v>
      </c>
      <c r="H50" s="491">
        <f t="shared" si="17"/>
        <v>4357.2003501973159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18880.394781622195</v>
      </c>
      <c r="E51" s="522">
        <f>IF(+I14&lt;F50,I14,D51)</f>
        <v>2115.2857142857142</v>
      </c>
      <c r="F51" s="523">
        <f t="shared" si="18"/>
        <v>16765.109067336482</v>
      </c>
      <c r="G51" s="524">
        <f t="shared" si="16"/>
        <v>4119.3489584047984</v>
      </c>
      <c r="H51" s="491">
        <f t="shared" si="17"/>
        <v>4119.3489584047984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16765.109067336482</v>
      </c>
      <c r="E52" s="522">
        <f>IF(+I14&lt;F51,I14,D52)</f>
        <v>2115.2857142857142</v>
      </c>
      <c r="F52" s="523">
        <f t="shared" si="18"/>
        <v>14649.823353050768</v>
      </c>
      <c r="G52" s="524">
        <f t="shared" si="16"/>
        <v>3881.4975666122809</v>
      </c>
      <c r="H52" s="491">
        <f t="shared" si="17"/>
        <v>3881.4975666122809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14649.823353050768</v>
      </c>
      <c r="E53" s="522">
        <f>IF(+I14&lt;F52,I14,D53)</f>
        <v>2115.2857142857142</v>
      </c>
      <c r="F53" s="523">
        <f t="shared" si="18"/>
        <v>12534.537638765054</v>
      </c>
      <c r="G53" s="524">
        <f t="shared" si="16"/>
        <v>3643.6461748197635</v>
      </c>
      <c r="H53" s="491">
        <f t="shared" si="17"/>
        <v>3643.6461748197635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12534.537638765054</v>
      </c>
      <c r="E54" s="522">
        <f>IF(+I14&lt;F53,I14,D54)</f>
        <v>2115.2857142857142</v>
      </c>
      <c r="F54" s="523">
        <f t="shared" si="18"/>
        <v>10419.25192447934</v>
      </c>
      <c r="G54" s="524">
        <f t="shared" si="16"/>
        <v>3405.794783027246</v>
      </c>
      <c r="H54" s="491">
        <f t="shared" si="17"/>
        <v>3405.794783027246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10419.25192447934</v>
      </c>
      <c r="E55" s="522">
        <f>IF(+I14&lt;F54,I14,D55)</f>
        <v>2115.2857142857142</v>
      </c>
      <c r="F55" s="523">
        <f t="shared" si="18"/>
        <v>8303.9662101936265</v>
      </c>
      <c r="G55" s="524">
        <f t="shared" si="16"/>
        <v>3167.9433912347286</v>
      </c>
      <c r="H55" s="491">
        <f t="shared" si="17"/>
        <v>3167.9433912347286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8303.9662101936265</v>
      </c>
      <c r="E56" s="522">
        <f>IF(+I14&lt;F55,I14,D56)</f>
        <v>2115.2857142857142</v>
      </c>
      <c r="F56" s="523">
        <f t="shared" si="18"/>
        <v>6188.6804959079127</v>
      </c>
      <c r="G56" s="524">
        <f t="shared" ref="G56:G72" si="23">+I$12*((D56+F56)/2)+E56</f>
        <v>2930.0919994422106</v>
      </c>
      <c r="H56" s="491">
        <f t="shared" ref="H56:H72" si="24">+I$13*((D56+F56)/2)+E56</f>
        <v>2930.0919994422106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6188.6804959079127</v>
      </c>
      <c r="E57" s="522">
        <f>IF(+I14&lt;F56,I14,D57)</f>
        <v>2115.2857142857142</v>
      </c>
      <c r="F57" s="523">
        <f t="shared" si="18"/>
        <v>4073.3947816221985</v>
      </c>
      <c r="G57" s="524">
        <f t="shared" si="23"/>
        <v>2692.2406076496932</v>
      </c>
      <c r="H57" s="491">
        <f t="shared" si="24"/>
        <v>2692.2406076496932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4073.3947816221985</v>
      </c>
      <c r="E58" s="522">
        <f>IF(+I14&lt;F57,I14,D58)</f>
        <v>2115.2857142857142</v>
      </c>
      <c r="F58" s="523">
        <f t="shared" si="18"/>
        <v>1958.1090673364843</v>
      </c>
      <c r="G58" s="524">
        <f t="shared" si="23"/>
        <v>2454.3892158571753</v>
      </c>
      <c r="H58" s="491">
        <f t="shared" si="24"/>
        <v>2454.3892158571753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1958.1090673364843</v>
      </c>
      <c r="E59" s="522">
        <f>IF(+I14&lt;F58,I14,D59)</f>
        <v>1958.1090673364843</v>
      </c>
      <c r="F59" s="523">
        <f t="shared" si="18"/>
        <v>0</v>
      </c>
      <c r="G59" s="524">
        <f t="shared" si="23"/>
        <v>2068.1979701740852</v>
      </c>
      <c r="H59" s="491">
        <f t="shared" si="24"/>
        <v>2068.1979701740852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88841.999999999956</v>
      </c>
      <c r="F73" s="375"/>
      <c r="G73" s="375">
        <f>SUM(G17:G72)</f>
        <v>326083.82524408278</v>
      </c>
      <c r="H73" s="375">
        <f>SUM(H17:H72)</f>
        <v>326083.82524408278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9188.6667831500235</v>
      </c>
      <c r="N87" s="546">
        <f>IF(J92&lt;D11,0,VLOOKUP(J92,C17:O72,11))</f>
        <v>9188.6667831500235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9521.2246182886065</v>
      </c>
      <c r="N88" s="550">
        <f>IF(J92&lt;D11,0,VLOOKUP(J92,C99:P154,7))</f>
        <v>9521.2246182886065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332.55783513858296</v>
      </c>
      <c r="N89" s="555">
        <f>+N88-N87</f>
        <v>332.55783513858296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2115.2857142857142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25">+I99-H99</f>
        <v>0</v>
      </c>
      <c r="K99" s="514"/>
      <c r="L99" s="512">
        <f t="shared" ref="L99:L104" si="26">H99</f>
        <v>7333.2888535266693</v>
      </c>
      <c r="M99" s="597">
        <f t="shared" ref="M99:M130" si="27">IF(L99&lt;&gt;0,+H99-L99,0)</f>
        <v>0</v>
      </c>
      <c r="N99" s="512">
        <f t="shared" ref="N99:N104" si="28">I99</f>
        <v>7333.2888535266693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25"/>
        <v>0</v>
      </c>
      <c r="K100" s="514"/>
      <c r="L100" s="518">
        <f t="shared" si="26"/>
        <v>15316.288674280955</v>
      </c>
      <c r="M100" s="519">
        <f t="shared" si="27"/>
        <v>0</v>
      </c>
      <c r="N100" s="518">
        <f t="shared" si="28"/>
        <v>15316.288674280955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25"/>
        <v>0</v>
      </c>
      <c r="K101" s="514"/>
      <c r="L101" s="518">
        <f t="shared" si="26"/>
        <v>14721.826408325345</v>
      </c>
      <c r="M101" s="519">
        <f t="shared" si="27"/>
        <v>0</v>
      </c>
      <c r="N101" s="518">
        <f t="shared" si="28"/>
        <v>14721.826408325345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26"/>
        <v>13419.419617970232</v>
      </c>
      <c r="M102" s="519">
        <f t="shared" ref="M102:M107" si="32">IF(L102&lt;&gt;0,+H102-L102,0)</f>
        <v>0</v>
      </c>
      <c r="N102" s="518">
        <f t="shared" si="28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26"/>
        <v>13184.68839231506</v>
      </c>
      <c r="M103" s="519">
        <f t="shared" si="32"/>
        <v>0</v>
      </c>
      <c r="N103" s="518">
        <f t="shared" si="28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25"/>
        <v>0</v>
      </c>
      <c r="K104" s="514"/>
      <c r="L104" s="518">
        <f t="shared" si="26"/>
        <v>12567.616650151769</v>
      </c>
      <c r="M104" s="519">
        <f t="shared" si="32"/>
        <v>0</v>
      </c>
      <c r="N104" s="518">
        <f t="shared" si="28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25"/>
        <v>0</v>
      </c>
      <c r="K105" s="514"/>
      <c r="L105" s="518">
        <f>H105</f>
        <v>11870.761156942419</v>
      </c>
      <c r="M105" s="519">
        <f t="shared" si="32"/>
        <v>0</v>
      </c>
      <c r="N105" s="518">
        <f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25"/>
        <v>0</v>
      </c>
      <c r="K106" s="514"/>
      <c r="L106" s="518">
        <f>H106</f>
        <v>11242.874011372322</v>
      </c>
      <c r="M106" s="519">
        <f t="shared" si="32"/>
        <v>0</v>
      </c>
      <c r="N106" s="518">
        <f>I106</f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25"/>
        <v>0</v>
      </c>
      <c r="K107" s="514"/>
      <c r="L107" s="518">
        <f>H107</f>
        <v>9827.2242633415626</v>
      </c>
      <c r="M107" s="519">
        <f t="shared" si="32"/>
        <v>0</v>
      </c>
      <c r="N107" s="518">
        <f>I107</f>
        <v>9827.2242633415626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71968.906976744212</v>
      </c>
      <c r="E108" s="516">
        <v>2066.0930232558139</v>
      </c>
      <c r="F108" s="515">
        <v>69902.813953488396</v>
      </c>
      <c r="G108" s="515">
        <v>70935.860465116304</v>
      </c>
      <c r="H108" s="516">
        <v>9659.1062968732876</v>
      </c>
      <c r="I108" s="510">
        <v>9659.1062968732876</v>
      </c>
      <c r="J108" s="514">
        <f t="shared" si="25"/>
        <v>0</v>
      </c>
      <c r="K108" s="514"/>
      <c r="L108" s="518">
        <f>H108</f>
        <v>9659.1062968732876</v>
      </c>
      <c r="M108" s="519">
        <f t="shared" ref="M108:M109" si="33">IF(L108&lt;&gt;0,+H108-L108,0)</f>
        <v>0</v>
      </c>
      <c r="N108" s="518">
        <f>I108</f>
        <v>9659.1062968732876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69902.813953488396</v>
      </c>
      <c r="E109" s="516">
        <v>2115.2857142857142</v>
      </c>
      <c r="F109" s="515">
        <v>67787.528239202686</v>
      </c>
      <c r="G109" s="515">
        <v>68845.171096345541</v>
      </c>
      <c r="H109" s="516">
        <v>9521.2246182886065</v>
      </c>
      <c r="I109" s="510">
        <v>9521.2246182886065</v>
      </c>
      <c r="J109" s="514">
        <f t="shared" si="25"/>
        <v>0</v>
      </c>
      <c r="K109" s="514"/>
      <c r="L109" s="518">
        <f>H109</f>
        <v>9521.2246182886065</v>
      </c>
      <c r="M109" s="519">
        <f t="shared" si="33"/>
        <v>0</v>
      </c>
      <c r="N109" s="518">
        <f>I109</f>
        <v>9521.2246182886065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67787.528239202686</v>
      </c>
      <c r="E110" s="522">
        <f>IF(+J96&lt;F109,J96,D110)</f>
        <v>2115.2857142857142</v>
      </c>
      <c r="F110" s="523">
        <f t="shared" ref="F110:F131" si="34">+D110-E110</f>
        <v>65672.242524916976</v>
      </c>
      <c r="G110" s="523">
        <f t="shared" ref="G110:G130" si="35">+(F110+D110)/2</f>
        <v>66729.885382059831</v>
      </c>
      <c r="H110" s="526">
        <f t="shared" ref="H110:H130" si="36">+J$94*G110+E110</f>
        <v>9618.667411182234</v>
      </c>
      <c r="I110" s="577">
        <f t="shared" ref="I110:I130" si="37">+J$95*G110+E110</f>
        <v>9618.667411182234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65672.242524916976</v>
      </c>
      <c r="E111" s="522">
        <f>IF(+J96&lt;F110,J96,D111)</f>
        <v>2115.2857142857142</v>
      </c>
      <c r="F111" s="523">
        <f t="shared" si="34"/>
        <v>63556.956810631258</v>
      </c>
      <c r="G111" s="523">
        <f t="shared" si="35"/>
        <v>64614.59966777412</v>
      </c>
      <c r="H111" s="526">
        <f t="shared" si="36"/>
        <v>9380.8160193897165</v>
      </c>
      <c r="I111" s="577">
        <f t="shared" si="37"/>
        <v>9380.8160193897165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63556.956810631258</v>
      </c>
      <c r="E112" s="522">
        <f>IF(+J96&lt;F111,J96,D112)</f>
        <v>2115.2857142857142</v>
      </c>
      <c r="F112" s="523">
        <f t="shared" si="34"/>
        <v>61441.671096345541</v>
      </c>
      <c r="G112" s="523">
        <f t="shared" si="35"/>
        <v>62499.313953488396</v>
      </c>
      <c r="H112" s="526">
        <f t="shared" si="36"/>
        <v>9142.9646275971972</v>
      </c>
      <c r="I112" s="577">
        <f t="shared" si="37"/>
        <v>9142.9646275971972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61441.671096345541</v>
      </c>
      <c r="E113" s="522">
        <f>IF(+J96&lt;F112,J96,D113)</f>
        <v>2115.2857142857142</v>
      </c>
      <c r="F113" s="523">
        <f t="shared" si="34"/>
        <v>59326.385382059823</v>
      </c>
      <c r="G113" s="523">
        <f t="shared" si="35"/>
        <v>60384.028239202686</v>
      </c>
      <c r="H113" s="526">
        <f t="shared" si="36"/>
        <v>8905.1132358046816</v>
      </c>
      <c r="I113" s="577">
        <f t="shared" si="37"/>
        <v>8905.1132358046816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59326.385382059823</v>
      </c>
      <c r="E114" s="522">
        <f>IF(+J96&lt;F113,J96,D114)</f>
        <v>2115.2857142857142</v>
      </c>
      <c r="F114" s="523">
        <f t="shared" si="34"/>
        <v>57211.099667774106</v>
      </c>
      <c r="G114" s="523">
        <f t="shared" si="35"/>
        <v>58268.742524916961</v>
      </c>
      <c r="H114" s="526">
        <f t="shared" si="36"/>
        <v>8667.2618440121623</v>
      </c>
      <c r="I114" s="577">
        <f t="shared" si="37"/>
        <v>8667.2618440121623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/>
      <c r="C115" s="507">
        <f>IF(D93="","-",+C114+1)</f>
        <v>2026</v>
      </c>
      <c r="D115" s="374">
        <f>IF(F114+SUM(E$99:E114)=D$92,F114,D$92-SUM(E$99:E114))</f>
        <v>57211.099667774106</v>
      </c>
      <c r="E115" s="522">
        <f>IF(+J96&lt;F114,J96,D115)</f>
        <v>2115.2857142857142</v>
      </c>
      <c r="F115" s="523">
        <f t="shared" si="34"/>
        <v>55095.813953488389</v>
      </c>
      <c r="G115" s="523">
        <f t="shared" si="35"/>
        <v>56153.456810631251</v>
      </c>
      <c r="H115" s="526">
        <f t="shared" si="36"/>
        <v>8429.4104522196449</v>
      </c>
      <c r="I115" s="577">
        <f t="shared" si="37"/>
        <v>8429.4104522196449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55095.813953488389</v>
      </c>
      <c r="E116" s="522">
        <f>IF(+J96&lt;F115,J96,D116)</f>
        <v>2115.2857142857142</v>
      </c>
      <c r="F116" s="523">
        <f t="shared" si="34"/>
        <v>52980.528239202671</v>
      </c>
      <c r="G116" s="523">
        <f t="shared" si="35"/>
        <v>54038.171096345526</v>
      </c>
      <c r="H116" s="526">
        <f t="shared" si="36"/>
        <v>8191.5590604271256</v>
      </c>
      <c r="I116" s="577">
        <f t="shared" si="37"/>
        <v>8191.5590604271256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52980.528239202671</v>
      </c>
      <c r="E117" s="522">
        <f>IF(+J96&lt;F116,J96,D117)</f>
        <v>2115.2857142857142</v>
      </c>
      <c r="F117" s="523">
        <f t="shared" si="34"/>
        <v>50865.242524916954</v>
      </c>
      <c r="G117" s="523">
        <f t="shared" si="35"/>
        <v>51922.885382059816</v>
      </c>
      <c r="H117" s="526">
        <f t="shared" si="36"/>
        <v>7953.7076686346081</v>
      </c>
      <c r="I117" s="577">
        <f t="shared" si="37"/>
        <v>7953.7076686346081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50865.242524916954</v>
      </c>
      <c r="E118" s="522">
        <f>IF(+J96&lt;F117,J96,D118)</f>
        <v>2115.2857142857142</v>
      </c>
      <c r="F118" s="523">
        <f t="shared" si="34"/>
        <v>48749.956810631236</v>
      </c>
      <c r="G118" s="523">
        <f t="shared" si="35"/>
        <v>49807.599667774091</v>
      </c>
      <c r="H118" s="526">
        <f t="shared" si="36"/>
        <v>7715.8562768420907</v>
      </c>
      <c r="I118" s="577">
        <f t="shared" si="37"/>
        <v>7715.8562768420907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48749.956810631236</v>
      </c>
      <c r="E119" s="522">
        <f>IF(+J96&lt;F118,J96,D119)</f>
        <v>2115.2857142857142</v>
      </c>
      <c r="F119" s="523">
        <f t="shared" si="34"/>
        <v>46634.671096345519</v>
      </c>
      <c r="G119" s="523">
        <f t="shared" si="35"/>
        <v>47692.313953488381</v>
      </c>
      <c r="H119" s="526">
        <f t="shared" si="36"/>
        <v>7478.0048850495732</v>
      </c>
      <c r="I119" s="577">
        <f t="shared" si="37"/>
        <v>7478.0048850495732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46634.671096345519</v>
      </c>
      <c r="E120" s="522">
        <f>IF(+J96&lt;F119,J96,D120)</f>
        <v>2115.2857142857142</v>
      </c>
      <c r="F120" s="523">
        <f t="shared" si="34"/>
        <v>44519.385382059801</v>
      </c>
      <c r="G120" s="523">
        <f t="shared" si="35"/>
        <v>45577.028239202657</v>
      </c>
      <c r="H120" s="526">
        <f t="shared" si="36"/>
        <v>7240.1534932570539</v>
      </c>
      <c r="I120" s="577">
        <f t="shared" si="37"/>
        <v>7240.1534932570539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44519.385382059801</v>
      </c>
      <c r="E121" s="522">
        <f>IF(+J96&lt;F120,J96,D121)</f>
        <v>2115.2857142857142</v>
      </c>
      <c r="F121" s="523">
        <f t="shared" si="34"/>
        <v>42404.099667774084</v>
      </c>
      <c r="G121" s="523">
        <f t="shared" si="35"/>
        <v>43461.742524916946</v>
      </c>
      <c r="H121" s="526">
        <f t="shared" si="36"/>
        <v>7002.3021014645365</v>
      </c>
      <c r="I121" s="577">
        <f t="shared" si="37"/>
        <v>7002.3021014645365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42404.099667774084</v>
      </c>
      <c r="E122" s="522">
        <f>IF(+J96&lt;F121,J96,D122)</f>
        <v>2115.2857142857142</v>
      </c>
      <c r="F122" s="523">
        <f t="shared" si="34"/>
        <v>40288.813953488367</v>
      </c>
      <c r="G122" s="523">
        <f t="shared" si="35"/>
        <v>41346.456810631222</v>
      </c>
      <c r="H122" s="526">
        <f t="shared" si="36"/>
        <v>6764.4507096720172</v>
      </c>
      <c r="I122" s="577">
        <f t="shared" si="37"/>
        <v>6764.4507096720172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40288.813953488367</v>
      </c>
      <c r="E123" s="522">
        <f>IF(+J96&lt;F122,J96,D123)</f>
        <v>2115.2857142857142</v>
      </c>
      <c r="F123" s="523">
        <f t="shared" si="34"/>
        <v>38173.528239202649</v>
      </c>
      <c r="G123" s="523">
        <f t="shared" si="35"/>
        <v>39231.171096345512</v>
      </c>
      <c r="H123" s="526">
        <f t="shared" si="36"/>
        <v>6526.5993178795015</v>
      </c>
      <c r="I123" s="577">
        <f t="shared" si="37"/>
        <v>6526.5993178795015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38173.528239202649</v>
      </c>
      <c r="E124" s="522">
        <f>IF(+J96&lt;F123,J96,D124)</f>
        <v>2115.2857142857142</v>
      </c>
      <c r="F124" s="523">
        <f t="shared" si="34"/>
        <v>36058.242524916932</v>
      </c>
      <c r="G124" s="523">
        <f t="shared" si="35"/>
        <v>37115.885382059787</v>
      </c>
      <c r="H124" s="526">
        <f t="shared" si="36"/>
        <v>6288.7479260869823</v>
      </c>
      <c r="I124" s="577">
        <f t="shared" si="37"/>
        <v>6288.7479260869823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36058.242524916932</v>
      </c>
      <c r="E125" s="522">
        <f>IF(+J96&lt;F124,J96,D125)</f>
        <v>2115.2857142857142</v>
      </c>
      <c r="F125" s="523">
        <f t="shared" si="34"/>
        <v>33942.956810631214</v>
      </c>
      <c r="G125" s="523">
        <f t="shared" si="35"/>
        <v>35000.599667774077</v>
      </c>
      <c r="H125" s="526">
        <f t="shared" si="36"/>
        <v>6050.8965342944648</v>
      </c>
      <c r="I125" s="577">
        <f t="shared" si="37"/>
        <v>6050.8965342944648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33942.956810631214</v>
      </c>
      <c r="E126" s="522">
        <f>IF(+J96&lt;F125,J96,D126)</f>
        <v>2115.2857142857142</v>
      </c>
      <c r="F126" s="523">
        <f t="shared" si="34"/>
        <v>31827.671096345501</v>
      </c>
      <c r="G126" s="523">
        <f t="shared" si="35"/>
        <v>32885.313953488359</v>
      </c>
      <c r="H126" s="526">
        <f t="shared" si="36"/>
        <v>5813.0451425019473</v>
      </c>
      <c r="I126" s="577">
        <f t="shared" si="37"/>
        <v>5813.0451425019473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31827.671096345501</v>
      </c>
      <c r="E127" s="522">
        <f>IF(+J96&lt;F126,J96,D127)</f>
        <v>2115.2857142857142</v>
      </c>
      <c r="F127" s="523">
        <f t="shared" si="34"/>
        <v>29712.385382059787</v>
      </c>
      <c r="G127" s="523">
        <f t="shared" si="35"/>
        <v>30770.028239202642</v>
      </c>
      <c r="H127" s="526">
        <f t="shared" si="36"/>
        <v>5575.1937507094281</v>
      </c>
      <c r="I127" s="577">
        <f t="shared" si="37"/>
        <v>5575.1937507094281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29712.385382059787</v>
      </c>
      <c r="E128" s="522">
        <f>IF(+J96&lt;F127,J96,D128)</f>
        <v>2115.2857142857142</v>
      </c>
      <c r="F128" s="523">
        <f t="shared" si="34"/>
        <v>27597.099667774073</v>
      </c>
      <c r="G128" s="523">
        <f t="shared" si="35"/>
        <v>28654.742524916932</v>
      </c>
      <c r="H128" s="526">
        <f t="shared" si="36"/>
        <v>5337.3423589169115</v>
      </c>
      <c r="I128" s="577">
        <f t="shared" si="37"/>
        <v>5337.3423589169115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27597.099667774073</v>
      </c>
      <c r="E129" s="522">
        <f>IF(+J96&lt;F128,J96,D129)</f>
        <v>2115.2857142857142</v>
      </c>
      <c r="F129" s="523">
        <f t="shared" si="34"/>
        <v>25481.813953488359</v>
      </c>
      <c r="G129" s="523">
        <f t="shared" si="35"/>
        <v>26539.456810631214</v>
      </c>
      <c r="H129" s="526">
        <f t="shared" si="36"/>
        <v>5099.4909671243931</v>
      </c>
      <c r="I129" s="577">
        <f t="shared" si="37"/>
        <v>5099.4909671243931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25481.813953488359</v>
      </c>
      <c r="E130" s="522">
        <f>IF(+J96&lt;F129,J96,D130)</f>
        <v>2115.2857142857142</v>
      </c>
      <c r="F130" s="523">
        <f t="shared" si="34"/>
        <v>23366.528239202646</v>
      </c>
      <c r="G130" s="523">
        <f t="shared" si="35"/>
        <v>24424.171096345504</v>
      </c>
      <c r="H130" s="526">
        <f t="shared" si="36"/>
        <v>4861.6395753318757</v>
      </c>
      <c r="I130" s="577">
        <f t="shared" si="37"/>
        <v>4861.6395753318757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23366.528239202646</v>
      </c>
      <c r="E131" s="522">
        <f>IF(+J96&lt;F130,J96,D131)</f>
        <v>2115.2857142857142</v>
      </c>
      <c r="F131" s="523">
        <f t="shared" si="34"/>
        <v>21251.242524916932</v>
      </c>
      <c r="G131" s="523">
        <f t="shared" ref="G131:G154" si="38">+(F131+D131)/2</f>
        <v>22308.885382059787</v>
      </c>
      <c r="H131" s="526">
        <f t="shared" ref="H131:H154" si="39">+J$94*G131+E131</f>
        <v>4623.7881835393582</v>
      </c>
      <c r="I131" s="577">
        <f t="shared" ref="I131:I154" si="40">+J$95*G131+E131</f>
        <v>4623.7881835393582</v>
      </c>
      <c r="J131" s="514">
        <f t="shared" ref="J131:J154" si="41">+I131-H131</f>
        <v>0</v>
      </c>
      <c r="K131" s="514"/>
      <c r="L131" s="525"/>
      <c r="M131" s="514">
        <f t="shared" ref="M131:M154" si="42">IF(L131&lt;&gt;0,+H131-L131,0)</f>
        <v>0</v>
      </c>
      <c r="N131" s="525"/>
      <c r="O131" s="514">
        <f t="shared" ref="O131:O154" si="43">IF(N131&lt;&gt;0,+I131-N131,0)</f>
        <v>0</v>
      </c>
      <c r="P131" s="514">
        <f t="shared" ref="P131:P154" si="44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21251.242524916932</v>
      </c>
      <c r="E132" s="522">
        <f>IF(+J96&lt;F131,J96,D132)</f>
        <v>2115.2857142857142</v>
      </c>
      <c r="F132" s="523">
        <f t="shared" ref="F132:F154" si="45">+D132-E132</f>
        <v>19135.956810631218</v>
      </c>
      <c r="G132" s="523">
        <f t="shared" si="38"/>
        <v>20193.599667774077</v>
      </c>
      <c r="H132" s="526">
        <f t="shared" si="39"/>
        <v>4385.9367917468408</v>
      </c>
      <c r="I132" s="577">
        <f t="shared" si="40"/>
        <v>4385.9367917468408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19135.956810631218</v>
      </c>
      <c r="E133" s="522">
        <f>IF(+J96&lt;F132,J96,D133)</f>
        <v>2115.2857142857142</v>
      </c>
      <c r="F133" s="523">
        <f t="shared" si="45"/>
        <v>17020.671096345504</v>
      </c>
      <c r="G133" s="523">
        <f t="shared" si="38"/>
        <v>18078.313953488359</v>
      </c>
      <c r="H133" s="526">
        <f t="shared" si="39"/>
        <v>4148.0853999543233</v>
      </c>
      <c r="I133" s="577">
        <f t="shared" si="40"/>
        <v>4148.0853999543233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17020.671096345504</v>
      </c>
      <c r="E134" s="522">
        <f>IF(+J96&lt;F133,J96,D134)</f>
        <v>2115.2857142857142</v>
      </c>
      <c r="F134" s="523">
        <f t="shared" si="45"/>
        <v>14905.385382059791</v>
      </c>
      <c r="G134" s="523">
        <f t="shared" si="38"/>
        <v>15963.028239202647</v>
      </c>
      <c r="H134" s="526">
        <f t="shared" si="39"/>
        <v>3910.2340081618058</v>
      </c>
      <c r="I134" s="577">
        <f t="shared" si="40"/>
        <v>3910.2340081618058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14905.385382059791</v>
      </c>
      <c r="E135" s="522">
        <f>IF(+J96&lt;F134,J96,D135)</f>
        <v>2115.2857142857142</v>
      </c>
      <c r="F135" s="523">
        <f t="shared" si="45"/>
        <v>12790.099667774077</v>
      </c>
      <c r="G135" s="523">
        <f t="shared" si="38"/>
        <v>13847.742524916934</v>
      </c>
      <c r="H135" s="526">
        <f t="shared" si="39"/>
        <v>3672.3826163692884</v>
      </c>
      <c r="I135" s="577">
        <f t="shared" si="40"/>
        <v>3672.3826163692884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12790.099667774077</v>
      </c>
      <c r="E136" s="522">
        <f>IF(+J96&lt;F135,J96,D136)</f>
        <v>2115.2857142857142</v>
      </c>
      <c r="F136" s="523">
        <f t="shared" si="45"/>
        <v>10674.813953488363</v>
      </c>
      <c r="G136" s="523">
        <f t="shared" si="38"/>
        <v>11732.45681063122</v>
      </c>
      <c r="H136" s="526">
        <f t="shared" si="39"/>
        <v>3434.5312245767705</v>
      </c>
      <c r="I136" s="577">
        <f t="shared" si="40"/>
        <v>3434.5312245767705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10674.813953488363</v>
      </c>
      <c r="E137" s="522">
        <f>IF(+J96&lt;F136,J96,D137)</f>
        <v>2115.2857142857142</v>
      </c>
      <c r="F137" s="523">
        <f t="shared" si="45"/>
        <v>8559.5282392026493</v>
      </c>
      <c r="G137" s="523">
        <f t="shared" si="38"/>
        <v>9617.1710963455062</v>
      </c>
      <c r="H137" s="526">
        <f t="shared" si="39"/>
        <v>3196.6798327842525</v>
      </c>
      <c r="I137" s="577">
        <f t="shared" si="40"/>
        <v>3196.6798327842525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8559.5282392026493</v>
      </c>
      <c r="E138" s="522">
        <f>IF(+J96&lt;F137,J96,D138)</f>
        <v>2115.2857142857142</v>
      </c>
      <c r="F138" s="523">
        <f t="shared" si="45"/>
        <v>6444.2425249169355</v>
      </c>
      <c r="G138" s="523">
        <f t="shared" si="38"/>
        <v>7501.8853820597924</v>
      </c>
      <c r="H138" s="526">
        <f t="shared" si="39"/>
        <v>2958.8284409917351</v>
      </c>
      <c r="I138" s="577">
        <f t="shared" si="40"/>
        <v>2958.8284409917351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6444.2425249169355</v>
      </c>
      <c r="E139" s="522">
        <f>IF(+J96&lt;F138,J96,D139)</f>
        <v>2115.2857142857142</v>
      </c>
      <c r="F139" s="523">
        <f t="shared" si="45"/>
        <v>4328.9568106312217</v>
      </c>
      <c r="G139" s="523">
        <f t="shared" si="38"/>
        <v>5386.5996677740786</v>
      </c>
      <c r="H139" s="526">
        <f t="shared" si="39"/>
        <v>2720.9770491992176</v>
      </c>
      <c r="I139" s="577">
        <f t="shared" si="40"/>
        <v>2720.9770491992176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4328.9568106312217</v>
      </c>
      <c r="E140" s="522">
        <f>IF(+J96&lt;F139,J96,D140)</f>
        <v>2115.2857142857142</v>
      </c>
      <c r="F140" s="523">
        <f t="shared" si="45"/>
        <v>2213.6710963455075</v>
      </c>
      <c r="G140" s="523">
        <f t="shared" si="38"/>
        <v>3271.3139534883649</v>
      </c>
      <c r="H140" s="526">
        <f t="shared" si="39"/>
        <v>2483.1256574067002</v>
      </c>
      <c r="I140" s="577">
        <f t="shared" si="40"/>
        <v>2483.1256574067002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  <c r="Q140" s="269"/>
    </row>
    <row r="141" spans="2:17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2213.6710963455075</v>
      </c>
      <c r="E141" s="522">
        <f>IF(+J96&lt;F140,J96,D141)</f>
        <v>2115.2857142857142</v>
      </c>
      <c r="F141" s="523">
        <f t="shared" si="45"/>
        <v>98.385382059793301</v>
      </c>
      <c r="G141" s="523">
        <f t="shared" si="38"/>
        <v>1156.0282392026504</v>
      </c>
      <c r="H141" s="526">
        <f t="shared" si="39"/>
        <v>2245.2742656141822</v>
      </c>
      <c r="I141" s="577">
        <f t="shared" si="40"/>
        <v>2245.2742656141822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98.385382059793301</v>
      </c>
      <c r="E142" s="522">
        <f>IF(+J96&lt;F141,J96,D142)</f>
        <v>98.385382059793301</v>
      </c>
      <c r="F142" s="523">
        <f t="shared" si="45"/>
        <v>0</v>
      </c>
      <c r="G142" s="523">
        <f t="shared" si="38"/>
        <v>49.19269102989665</v>
      </c>
      <c r="H142" s="526">
        <f t="shared" si="39"/>
        <v>103.91680977589795</v>
      </c>
      <c r="I142" s="577">
        <f t="shared" si="40"/>
        <v>103.91680977589795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8"/>
        <v>0</v>
      </c>
      <c r="H143" s="526">
        <f t="shared" si="39"/>
        <v>0</v>
      </c>
      <c r="I143" s="577">
        <f t="shared" si="40"/>
        <v>0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8"/>
        <v>0</v>
      </c>
      <c r="H144" s="526">
        <f t="shared" si="39"/>
        <v>0</v>
      </c>
      <c r="I144" s="577">
        <f t="shared" si="40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8"/>
        <v>0</v>
      </c>
      <c r="H145" s="526">
        <f t="shared" si="39"/>
        <v>0</v>
      </c>
      <c r="I145" s="577">
        <f t="shared" si="40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8"/>
        <v>0</v>
      </c>
      <c r="H154" s="530">
        <f t="shared" si="39"/>
        <v>0</v>
      </c>
      <c r="I154" s="579">
        <f t="shared" si="40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  <c r="Q154" s="269"/>
    </row>
    <row r="155" spans="2:17">
      <c r="C155" s="374" t="s">
        <v>78</v>
      </c>
      <c r="D155" s="375"/>
      <c r="E155" s="375">
        <f>SUM(E99:E154)</f>
        <v>88841.999999999985</v>
      </c>
      <c r="F155" s="375"/>
      <c r="G155" s="375"/>
      <c r="H155" s="375">
        <f>SUM(H99:H154)</f>
        <v>318591.30258190678</v>
      </c>
      <c r="I155" s="375">
        <f>SUM(I99:I154)</f>
        <v>318591.30258190678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4" width="24" style="183" customWidth="1"/>
    <col min="5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26909.46086077678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26909.46086077678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5931.9285714285716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>G23</f>
        <v>32627.162932907937</v>
      </c>
      <c r="L23" s="519">
        <f t="shared" si="6"/>
        <v>0</v>
      </c>
      <c r="M23" s="518">
        <f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32848.86419946191</v>
      </c>
      <c r="H24" s="610">
        <v>32848.86419946191</v>
      </c>
      <c r="I24" s="511">
        <f t="shared" si="8"/>
        <v>0</v>
      </c>
      <c r="J24" s="511"/>
      <c r="K24" s="518">
        <f>G24</f>
        <v>32848.86419946191</v>
      </c>
      <c r="L24" s="519">
        <f t="shared" si="6"/>
        <v>0</v>
      </c>
      <c r="M24" s="518">
        <f>H24</f>
        <v>32848.86419946191</v>
      </c>
      <c r="N24" s="514">
        <f t="shared" si="7"/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6076.6097560975613</v>
      </c>
      <c r="F25" s="608">
        <v>201534.16088647593</v>
      </c>
      <c r="G25" s="609">
        <v>32076.562957972019</v>
      </c>
      <c r="H25" s="610">
        <v>32076.562957972019</v>
      </c>
      <c r="I25" s="511">
        <f t="shared" si="8"/>
        <v>0</v>
      </c>
      <c r="J25" s="511"/>
      <c r="K25" s="518">
        <f>G25</f>
        <v>32076.562957972019</v>
      </c>
      <c r="L25" s="519">
        <f t="shared" ref="L25" si="9">IF(K25&lt;&gt;0,+G25-K25,0)</f>
        <v>0</v>
      </c>
      <c r="M25" s="518">
        <f>H25</f>
        <v>32076.562957972019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/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26389.773553263374</v>
      </c>
      <c r="H26" s="610">
        <v>26389.773553263374</v>
      </c>
      <c r="I26" s="511">
        <f t="shared" si="8"/>
        <v>0</v>
      </c>
      <c r="J26" s="511"/>
      <c r="K26" s="518">
        <f>G26</f>
        <v>26389.773553263374</v>
      </c>
      <c r="L26" s="519">
        <f t="shared" ref="L26" si="10">IF(K26&lt;&gt;0,+G26-K26,0)</f>
        <v>0</v>
      </c>
      <c r="M26" s="518">
        <f>H26</f>
        <v>26389.773553263374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2021</v>
      </c>
      <c r="D27" s="608">
        <v>195740.18414228992</v>
      </c>
      <c r="E27" s="609">
        <v>5931.9285714285716</v>
      </c>
      <c r="F27" s="608">
        <v>189808.25557086134</v>
      </c>
      <c r="G27" s="609">
        <v>26366.872043271276</v>
      </c>
      <c r="H27" s="610">
        <v>26366.872043271276</v>
      </c>
      <c r="I27" s="511">
        <f t="shared" si="8"/>
        <v>0</v>
      </c>
      <c r="J27" s="511"/>
      <c r="K27" s="518">
        <f>G27</f>
        <v>26366.872043271276</v>
      </c>
      <c r="L27" s="519">
        <f t="shared" ref="L27" si="11">IF(K27&lt;&gt;0,+G27-K27,0)</f>
        <v>0</v>
      </c>
      <c r="M27" s="518">
        <f>H27</f>
        <v>26366.872043271276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2022</v>
      </c>
      <c r="D28" s="523">
        <f>IF(F27+SUM(E$17:E27)=D$10,F27,D$10-SUM(E$17:E27))</f>
        <v>189525.62255894984</v>
      </c>
      <c r="E28" s="522">
        <f>IF(+I14&lt;F27,I14,D28)</f>
        <v>5931.9285714285716</v>
      </c>
      <c r="F28" s="523">
        <f t="shared" ref="F28:F49" si="12">+D28-E28</f>
        <v>183593.69398752126</v>
      </c>
      <c r="G28" s="524">
        <f t="shared" ref="G28:G54" si="13">+I$12*((D28+F28)/2)+E28</f>
        <v>26909.46086077678</v>
      </c>
      <c r="H28" s="491">
        <f t="shared" ref="H28:H54" si="14">+I$13*((D28+F28)/2)+E28</f>
        <v>26909.46086077678</v>
      </c>
      <c r="I28" s="511">
        <f t="shared" si="8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2023</v>
      </c>
      <c r="D29" s="523">
        <f>IF(F28+SUM(E$17:E28)=D$10,F28,D$10-SUM(E$17:E28))</f>
        <v>183593.69398752126</v>
      </c>
      <c r="E29" s="522">
        <f>IF(+I14&lt;F28,I14,D29)</f>
        <v>5931.9285714285716</v>
      </c>
      <c r="F29" s="523">
        <f t="shared" si="12"/>
        <v>177661.76541609268</v>
      </c>
      <c r="G29" s="524">
        <f t="shared" si="13"/>
        <v>26242.45050978761</v>
      </c>
      <c r="H29" s="491">
        <f t="shared" si="14"/>
        <v>26242.45050978761</v>
      </c>
      <c r="I29" s="511">
        <f t="shared" si="8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2024</v>
      </c>
      <c r="D30" s="523">
        <f>IF(F29+SUM(E$17:E29)=D$10,F29,D$10-SUM(E$17:E29))</f>
        <v>177661.76541609268</v>
      </c>
      <c r="E30" s="522">
        <f>IF(+I14&lt;F29,I14,D30)</f>
        <v>5931.9285714285716</v>
      </c>
      <c r="F30" s="523">
        <f t="shared" si="12"/>
        <v>171729.8368446641</v>
      </c>
      <c r="G30" s="524">
        <f t="shared" si="13"/>
        <v>25575.440158798443</v>
      </c>
      <c r="H30" s="491">
        <f t="shared" si="14"/>
        <v>25575.440158798443</v>
      </c>
      <c r="I30" s="511">
        <f t="shared" si="8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171729.8368446641</v>
      </c>
      <c r="E31" s="522">
        <f>IF(+I14&lt;F30,I14,D31)</f>
        <v>5931.9285714285716</v>
      </c>
      <c r="F31" s="523">
        <f t="shared" si="12"/>
        <v>165797.90827323552</v>
      </c>
      <c r="G31" s="524">
        <f t="shared" si="13"/>
        <v>24908.429807809272</v>
      </c>
      <c r="H31" s="491">
        <f t="shared" si="14"/>
        <v>24908.429807809272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165797.90827323552</v>
      </c>
      <c r="E32" s="522">
        <f>IF(+I14&lt;F31,I14,D32)</f>
        <v>5931.9285714285716</v>
      </c>
      <c r="F32" s="523">
        <f t="shared" si="12"/>
        <v>159865.97970180694</v>
      </c>
      <c r="G32" s="524">
        <f t="shared" si="13"/>
        <v>24241.419456820106</v>
      </c>
      <c r="H32" s="491">
        <f t="shared" si="14"/>
        <v>24241.419456820106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159865.97970180694</v>
      </c>
      <c r="E33" s="522">
        <f>IF(+I14&lt;F32,I14,D33)</f>
        <v>5931.9285714285716</v>
      </c>
      <c r="F33" s="523">
        <f t="shared" si="12"/>
        <v>153934.05113037836</v>
      </c>
      <c r="G33" s="524">
        <f t="shared" si="13"/>
        <v>23574.409105830935</v>
      </c>
      <c r="H33" s="491">
        <f t="shared" si="14"/>
        <v>23574.409105830935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153934.05113037836</v>
      </c>
      <c r="E34" s="522">
        <f>IF(+I14&lt;F33,I14,D34)</f>
        <v>5931.9285714285716</v>
      </c>
      <c r="F34" s="523">
        <f t="shared" si="12"/>
        <v>148002.12255894978</v>
      </c>
      <c r="G34" s="524">
        <f t="shared" si="13"/>
        <v>22907.398754841768</v>
      </c>
      <c r="H34" s="491">
        <f t="shared" si="14"/>
        <v>22907.398754841768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148002.12255894978</v>
      </c>
      <c r="E35" s="522">
        <f>IF(+I14&lt;F34,I14,D35)</f>
        <v>5931.9285714285716</v>
      </c>
      <c r="F35" s="523">
        <f t="shared" si="12"/>
        <v>142070.1939875212</v>
      </c>
      <c r="G35" s="524">
        <f t="shared" si="13"/>
        <v>22240.388403852598</v>
      </c>
      <c r="H35" s="491">
        <f t="shared" si="14"/>
        <v>22240.388403852598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142070.1939875212</v>
      </c>
      <c r="E36" s="522">
        <f>IF(+I14&lt;F35,I14,D36)</f>
        <v>5931.9285714285716</v>
      </c>
      <c r="F36" s="523">
        <f t="shared" si="12"/>
        <v>136138.26541609262</v>
      </c>
      <c r="G36" s="524">
        <f t="shared" si="13"/>
        <v>21573.378052863427</v>
      </c>
      <c r="H36" s="491">
        <f t="shared" si="14"/>
        <v>21573.378052863427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136138.26541609262</v>
      </c>
      <c r="E37" s="522">
        <f>IF(+I14&lt;F36,I14,D37)</f>
        <v>5931.9285714285716</v>
      </c>
      <c r="F37" s="523">
        <f t="shared" si="12"/>
        <v>130206.33684466405</v>
      </c>
      <c r="G37" s="524">
        <f t="shared" si="13"/>
        <v>20906.36770187426</v>
      </c>
      <c r="H37" s="491">
        <f t="shared" si="14"/>
        <v>20906.36770187426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130206.33684466405</v>
      </c>
      <c r="E38" s="522">
        <f>IF(+I14&lt;F37,I14,D38)</f>
        <v>5931.9285714285716</v>
      </c>
      <c r="F38" s="523">
        <f t="shared" si="12"/>
        <v>124274.40827323549</v>
      </c>
      <c r="G38" s="524">
        <f t="shared" si="13"/>
        <v>20239.357350885093</v>
      </c>
      <c r="H38" s="491">
        <f t="shared" si="14"/>
        <v>20239.357350885093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124274.40827323549</v>
      </c>
      <c r="E39" s="522">
        <f>IF(+I14&lt;F38,I14,D39)</f>
        <v>5931.9285714285716</v>
      </c>
      <c r="F39" s="523">
        <f t="shared" si="12"/>
        <v>118342.47970180692</v>
      </c>
      <c r="G39" s="524">
        <f t="shared" si="13"/>
        <v>19572.346999895926</v>
      </c>
      <c r="H39" s="491">
        <f t="shared" si="14"/>
        <v>19572.346999895926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118342.47970180692</v>
      </c>
      <c r="E40" s="522">
        <f>IF(+I14&lt;F39,I14,D40)</f>
        <v>5931.9285714285716</v>
      </c>
      <c r="F40" s="523">
        <f t="shared" si="12"/>
        <v>112410.55113037836</v>
      </c>
      <c r="G40" s="524">
        <f t="shared" si="13"/>
        <v>18905.336648906759</v>
      </c>
      <c r="H40" s="491">
        <f t="shared" si="14"/>
        <v>18905.336648906759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112410.55113037836</v>
      </c>
      <c r="E41" s="522">
        <f>IF(+I14&lt;F40,I14,D41)</f>
        <v>5931.9285714285716</v>
      </c>
      <c r="F41" s="523">
        <f t="shared" si="12"/>
        <v>106478.62255894979</v>
      </c>
      <c r="G41" s="524">
        <f t="shared" si="13"/>
        <v>18238.326297917592</v>
      </c>
      <c r="H41" s="491">
        <f t="shared" si="14"/>
        <v>18238.326297917592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106478.62255894979</v>
      </c>
      <c r="E42" s="522">
        <f>IF(+I14&lt;F41,I14,D42)</f>
        <v>5931.9285714285716</v>
      </c>
      <c r="F42" s="523">
        <f t="shared" si="12"/>
        <v>100546.69398752123</v>
      </c>
      <c r="G42" s="524">
        <f t="shared" si="13"/>
        <v>17571.315946928426</v>
      </c>
      <c r="H42" s="491">
        <f t="shared" si="14"/>
        <v>17571.315946928426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100546.69398752123</v>
      </c>
      <c r="E43" s="522">
        <f>IF(+I14&lt;F42,I14,D43)</f>
        <v>5931.9285714285716</v>
      </c>
      <c r="F43" s="523">
        <f t="shared" si="12"/>
        <v>94614.765416092661</v>
      </c>
      <c r="G43" s="524">
        <f t="shared" si="13"/>
        <v>16904.305595939259</v>
      </c>
      <c r="H43" s="491">
        <f t="shared" si="14"/>
        <v>16904.305595939259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94614.765416092661</v>
      </c>
      <c r="E44" s="522">
        <f>IF(+I14&lt;F43,I14,D44)</f>
        <v>5931.9285714285716</v>
      </c>
      <c r="F44" s="523">
        <f t="shared" si="12"/>
        <v>88682.836844664096</v>
      </c>
      <c r="G44" s="524">
        <f t="shared" si="13"/>
        <v>16237.295244950092</v>
      </c>
      <c r="H44" s="491">
        <f t="shared" si="14"/>
        <v>16237.295244950092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88682.836844664096</v>
      </c>
      <c r="E45" s="522">
        <f>IF(+I14&lt;F44,I14,D45)</f>
        <v>5931.9285714285716</v>
      </c>
      <c r="F45" s="523">
        <f t="shared" si="12"/>
        <v>82750.908273235531</v>
      </c>
      <c r="G45" s="524">
        <f t="shared" si="13"/>
        <v>15570.284893960925</v>
      </c>
      <c r="H45" s="491">
        <f t="shared" si="14"/>
        <v>15570.284893960925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82750.908273235531</v>
      </c>
      <c r="E46" s="522">
        <f>IF(+I14&lt;F45,I14,D46)</f>
        <v>5931.9285714285716</v>
      </c>
      <c r="F46" s="523">
        <f t="shared" si="12"/>
        <v>76818.979701806966</v>
      </c>
      <c r="G46" s="524">
        <f t="shared" si="13"/>
        <v>14903.274542971758</v>
      </c>
      <c r="H46" s="491">
        <f t="shared" si="14"/>
        <v>14903.274542971758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76818.979701806966</v>
      </c>
      <c r="E47" s="522">
        <f>IF(+I14&lt;F46,I14,D47)</f>
        <v>5931.9285714285716</v>
      </c>
      <c r="F47" s="523">
        <f t="shared" si="12"/>
        <v>70887.051130378401</v>
      </c>
      <c r="G47" s="524">
        <f t="shared" si="13"/>
        <v>14236.264191982591</v>
      </c>
      <c r="H47" s="491">
        <f t="shared" si="14"/>
        <v>14236.264191982591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70887.051130378401</v>
      </c>
      <c r="E48" s="522">
        <f>IF(+I14&lt;F47,I14,D48)</f>
        <v>5931.9285714285716</v>
      </c>
      <c r="F48" s="523">
        <f t="shared" si="12"/>
        <v>64955.122558949828</v>
      </c>
      <c r="G48" s="524">
        <f t="shared" si="13"/>
        <v>13569.253840993422</v>
      </c>
      <c r="H48" s="491">
        <f t="shared" si="14"/>
        <v>13569.253840993422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64955.122558949828</v>
      </c>
      <c r="E49" s="522">
        <f>IF(+I14&lt;F48,I14,D49)</f>
        <v>5931.9285714285716</v>
      </c>
      <c r="F49" s="523">
        <f t="shared" si="12"/>
        <v>59023.193987521256</v>
      </c>
      <c r="G49" s="524">
        <f t="shared" si="13"/>
        <v>12902.243490004255</v>
      </c>
      <c r="H49" s="491">
        <f t="shared" si="14"/>
        <v>12902.243490004255</v>
      </c>
      <c r="I49" s="511">
        <f t="shared" si="8"/>
        <v>0</v>
      </c>
      <c r="J49" s="511"/>
      <c r="K49" s="525"/>
      <c r="L49" s="514">
        <f t="shared" ref="L49:L72" si="15">IF(K49&lt;&gt;0,+G49-K49,0)</f>
        <v>0</v>
      </c>
      <c r="M49" s="525"/>
      <c r="N49" s="514">
        <f t="shared" ref="N49:N72" si="16">IF(M49&lt;&gt;0,+H49-M49,0)</f>
        <v>0</v>
      </c>
      <c r="O49" s="514">
        <f t="shared" ref="O49:O72" si="17">+N49-L49</f>
        <v>0</v>
      </c>
      <c r="P49" s="272"/>
    </row>
    <row r="50" spans="2:17">
      <c r="B50" s="195" t="str">
        <f t="shared" ref="B50:B72" si="18">IF(D50=F49,"","IU")</f>
        <v/>
      </c>
      <c r="C50" s="507">
        <f>IF(D11="","-",+C49+1)</f>
        <v>2044</v>
      </c>
      <c r="D50" s="523">
        <f>IF(F49+SUM(E$17:E49)=D$10,F49,D$10-SUM(E$17:E49))</f>
        <v>59023.193987521256</v>
      </c>
      <c r="E50" s="522">
        <f>IF(+I14&lt;F49,I14,D50)</f>
        <v>5931.9285714285716</v>
      </c>
      <c r="F50" s="523">
        <f t="shared" ref="F50:F72" si="19">+D50-E50</f>
        <v>53091.265416092683</v>
      </c>
      <c r="G50" s="524">
        <f t="shared" si="13"/>
        <v>12235.233139015087</v>
      </c>
      <c r="H50" s="491">
        <f t="shared" si="14"/>
        <v>12235.233139015087</v>
      </c>
      <c r="I50" s="511">
        <f t="shared" ref="I50:I72" si="20">H50-G50</f>
        <v>0</v>
      </c>
      <c r="J50" s="511"/>
      <c r="K50" s="525"/>
      <c r="L50" s="514">
        <f t="shared" si="15"/>
        <v>0</v>
      </c>
      <c r="M50" s="525"/>
      <c r="N50" s="514">
        <f t="shared" si="16"/>
        <v>0</v>
      </c>
      <c r="O50" s="514">
        <f t="shared" si="17"/>
        <v>0</v>
      </c>
      <c r="P50" s="272"/>
    </row>
    <row r="51" spans="2:17">
      <c r="B51" s="195" t="str">
        <f t="shared" si="18"/>
        <v/>
      </c>
      <c r="C51" s="507">
        <f>IF(D11="","-",+C50+1)</f>
        <v>2045</v>
      </c>
      <c r="D51" s="523">
        <f>IF(F50+SUM(E$17:E50)=D$10,F50,D$10-SUM(E$17:E50))</f>
        <v>53091.265416092683</v>
      </c>
      <c r="E51" s="522">
        <f>IF(+I14&lt;F50,I14,D51)</f>
        <v>5931.9285714285716</v>
      </c>
      <c r="F51" s="523">
        <f t="shared" si="19"/>
        <v>47159.336844664111</v>
      </c>
      <c r="G51" s="524">
        <f t="shared" si="13"/>
        <v>11568.22278802592</v>
      </c>
      <c r="H51" s="491">
        <f t="shared" si="14"/>
        <v>11568.22278802592</v>
      </c>
      <c r="I51" s="511">
        <f t="shared" si="20"/>
        <v>0</v>
      </c>
      <c r="J51" s="511"/>
      <c r="K51" s="525"/>
      <c r="L51" s="514">
        <f t="shared" si="15"/>
        <v>0</v>
      </c>
      <c r="M51" s="525"/>
      <c r="N51" s="514">
        <f t="shared" si="16"/>
        <v>0</v>
      </c>
      <c r="O51" s="514">
        <f t="shared" si="17"/>
        <v>0</v>
      </c>
      <c r="P51" s="272"/>
    </row>
    <row r="52" spans="2:17">
      <c r="B52" s="195" t="str">
        <f t="shared" si="18"/>
        <v/>
      </c>
      <c r="C52" s="507">
        <f>IF(D11="","-",+C51+1)</f>
        <v>2046</v>
      </c>
      <c r="D52" s="523">
        <f>IF(F51+SUM(E$17:E51)=D$10,F51,D$10-SUM(E$17:E51))</f>
        <v>47159.336844664111</v>
      </c>
      <c r="E52" s="522">
        <f>IF(+I14&lt;F51,I14,D52)</f>
        <v>5931.9285714285716</v>
      </c>
      <c r="F52" s="523">
        <f t="shared" si="19"/>
        <v>41227.408273235538</v>
      </c>
      <c r="G52" s="524">
        <f t="shared" si="13"/>
        <v>10901.212437036751</v>
      </c>
      <c r="H52" s="491">
        <f t="shared" si="14"/>
        <v>10901.212437036751</v>
      </c>
      <c r="I52" s="511">
        <f t="shared" si="20"/>
        <v>0</v>
      </c>
      <c r="J52" s="511"/>
      <c r="K52" s="525"/>
      <c r="L52" s="514">
        <f t="shared" si="15"/>
        <v>0</v>
      </c>
      <c r="M52" s="525"/>
      <c r="N52" s="514">
        <f t="shared" si="16"/>
        <v>0</v>
      </c>
      <c r="O52" s="514">
        <f t="shared" si="17"/>
        <v>0</v>
      </c>
      <c r="P52" s="272"/>
    </row>
    <row r="53" spans="2:17">
      <c r="B53" s="195" t="str">
        <f t="shared" si="18"/>
        <v/>
      </c>
      <c r="C53" s="507">
        <f>IF(D11="","-",+C52+1)</f>
        <v>2047</v>
      </c>
      <c r="D53" s="523">
        <f>IF(F52+SUM(E$17:E52)=D$10,F52,D$10-SUM(E$17:E52))</f>
        <v>41227.408273235538</v>
      </c>
      <c r="E53" s="522">
        <f>IF(+I14&lt;F52,I14,D53)</f>
        <v>5931.9285714285716</v>
      </c>
      <c r="F53" s="523">
        <f t="shared" si="19"/>
        <v>35295.479701806966</v>
      </c>
      <c r="G53" s="524">
        <f t="shared" si="13"/>
        <v>10234.202086047584</v>
      </c>
      <c r="H53" s="491">
        <f t="shared" si="14"/>
        <v>10234.202086047584</v>
      </c>
      <c r="I53" s="511">
        <f t="shared" si="20"/>
        <v>0</v>
      </c>
      <c r="J53" s="511"/>
      <c r="K53" s="525"/>
      <c r="L53" s="514">
        <f t="shared" si="15"/>
        <v>0</v>
      </c>
      <c r="M53" s="525"/>
      <c r="N53" s="514">
        <f t="shared" si="16"/>
        <v>0</v>
      </c>
      <c r="O53" s="514">
        <f t="shared" si="17"/>
        <v>0</v>
      </c>
      <c r="P53" s="272"/>
    </row>
    <row r="54" spans="2:17">
      <c r="B54" s="195" t="str">
        <f t="shared" si="18"/>
        <v/>
      </c>
      <c r="C54" s="507">
        <f>IF(D11="","-",+C53+1)</f>
        <v>2048</v>
      </c>
      <c r="D54" s="523">
        <f>IF(F53+SUM(E$17:E53)=D$10,F53,D$10-SUM(E$17:E53))</f>
        <v>35295.479701806966</v>
      </c>
      <c r="E54" s="522">
        <f>IF(+I14&lt;F53,I14,D54)</f>
        <v>5931.9285714285716</v>
      </c>
      <c r="F54" s="523">
        <f t="shared" si="19"/>
        <v>29363.551130378393</v>
      </c>
      <c r="G54" s="524">
        <f t="shared" si="13"/>
        <v>9567.1917350584154</v>
      </c>
      <c r="H54" s="491">
        <f t="shared" si="14"/>
        <v>9567.1917350584154</v>
      </c>
      <c r="I54" s="511">
        <f t="shared" si="20"/>
        <v>0</v>
      </c>
      <c r="J54" s="511"/>
      <c r="K54" s="525"/>
      <c r="L54" s="514">
        <f t="shared" si="15"/>
        <v>0</v>
      </c>
      <c r="M54" s="525"/>
      <c r="N54" s="514">
        <f t="shared" si="16"/>
        <v>0</v>
      </c>
      <c r="O54" s="514">
        <f t="shared" si="17"/>
        <v>0</v>
      </c>
      <c r="P54" s="272"/>
    </row>
    <row r="55" spans="2:17">
      <c r="B55" s="195" t="str">
        <f t="shared" si="18"/>
        <v/>
      </c>
      <c r="C55" s="507">
        <f>IF(D11="","-",+C54+1)</f>
        <v>2049</v>
      </c>
      <c r="D55" s="523">
        <f>IF(F54+SUM(E$17:E54)=D$10,F54,D$10-SUM(E$17:E54))</f>
        <v>29363.551130378393</v>
      </c>
      <c r="E55" s="522">
        <f>IF(+I14&lt;F54,I14,D55)</f>
        <v>5931.9285714285716</v>
      </c>
      <c r="F55" s="523">
        <f t="shared" si="19"/>
        <v>23431.622558949821</v>
      </c>
      <c r="G55" s="524">
        <f t="shared" ref="G55:G72" si="21">+I$12*((D55+F55)/2)+E55</f>
        <v>8900.1813840692485</v>
      </c>
      <c r="H55" s="491">
        <f t="shared" ref="H55:H72" si="22">+I$13*((D55+F55)/2)+E55</f>
        <v>8900.1813840692485</v>
      </c>
      <c r="I55" s="511">
        <f t="shared" si="20"/>
        <v>0</v>
      </c>
      <c r="J55" s="511"/>
      <c r="K55" s="525"/>
      <c r="L55" s="514">
        <f t="shared" si="15"/>
        <v>0</v>
      </c>
      <c r="M55" s="525"/>
      <c r="N55" s="514">
        <f t="shared" si="16"/>
        <v>0</v>
      </c>
      <c r="O55" s="514">
        <f t="shared" si="17"/>
        <v>0</v>
      </c>
      <c r="P55" s="272"/>
    </row>
    <row r="56" spans="2:17">
      <c r="B56" s="195" t="str">
        <f t="shared" si="18"/>
        <v/>
      </c>
      <c r="C56" s="507">
        <f>IF(D11="","-",+C55+1)</f>
        <v>2050</v>
      </c>
      <c r="D56" s="523">
        <f>IF(F55+SUM(E$17:E55)=D$10,F55,D$10-SUM(E$17:E55))</f>
        <v>23431.622558949821</v>
      </c>
      <c r="E56" s="522">
        <f>IF(+I14&lt;F55,I14,D56)</f>
        <v>5931.9285714285716</v>
      </c>
      <c r="F56" s="523">
        <f t="shared" si="19"/>
        <v>17499.693987521248</v>
      </c>
      <c r="G56" s="524">
        <f t="shared" si="21"/>
        <v>8233.1710330800797</v>
      </c>
      <c r="H56" s="491">
        <f t="shared" si="22"/>
        <v>8233.1710330800797</v>
      </c>
      <c r="I56" s="511">
        <f t="shared" si="20"/>
        <v>0</v>
      </c>
      <c r="J56" s="511"/>
      <c r="K56" s="525"/>
      <c r="L56" s="514">
        <f t="shared" si="15"/>
        <v>0</v>
      </c>
      <c r="M56" s="525"/>
      <c r="N56" s="514">
        <f t="shared" si="16"/>
        <v>0</v>
      </c>
      <c r="O56" s="514">
        <f t="shared" si="17"/>
        <v>0</v>
      </c>
      <c r="P56" s="272"/>
    </row>
    <row r="57" spans="2:17">
      <c r="B57" s="195" t="str">
        <f t="shared" si="18"/>
        <v/>
      </c>
      <c r="C57" s="507">
        <f>IF(D11="","-",+C56+1)</f>
        <v>2051</v>
      </c>
      <c r="D57" s="523">
        <f>IF(F56+SUM(E$17:E56)=D$10,F56,D$10-SUM(E$17:E56))</f>
        <v>17499.693987521248</v>
      </c>
      <c r="E57" s="522">
        <f>IF(+I14&lt;F56,I14,D57)</f>
        <v>5931.9285714285716</v>
      </c>
      <c r="F57" s="523">
        <f t="shared" si="19"/>
        <v>11567.765416092676</v>
      </c>
      <c r="G57" s="524">
        <f t="shared" si="21"/>
        <v>7566.1606820909119</v>
      </c>
      <c r="H57" s="491">
        <f t="shared" si="22"/>
        <v>7566.1606820909119</v>
      </c>
      <c r="I57" s="511">
        <f t="shared" si="20"/>
        <v>0</v>
      </c>
      <c r="J57" s="511"/>
      <c r="K57" s="525"/>
      <c r="L57" s="514">
        <f t="shared" si="15"/>
        <v>0</v>
      </c>
      <c r="M57" s="525"/>
      <c r="N57" s="514">
        <f t="shared" si="16"/>
        <v>0</v>
      </c>
      <c r="O57" s="514">
        <f t="shared" si="17"/>
        <v>0</v>
      </c>
      <c r="P57" s="272"/>
    </row>
    <row r="58" spans="2:17">
      <c r="B58" s="195" t="str">
        <f t="shared" si="18"/>
        <v/>
      </c>
      <c r="C58" s="507">
        <f>IF(D11="","-",+C57+1)</f>
        <v>2052</v>
      </c>
      <c r="D58" s="523">
        <f>IF(F57+SUM(E$17:E57)=D$10,F57,D$10-SUM(E$17:E57))</f>
        <v>11567.765416092676</v>
      </c>
      <c r="E58" s="522">
        <f>IF(+I14&lt;F57,I14,D58)</f>
        <v>5931.9285714285716</v>
      </c>
      <c r="F58" s="523">
        <f t="shared" si="19"/>
        <v>5635.8368446641043</v>
      </c>
      <c r="G58" s="524">
        <f t="shared" si="21"/>
        <v>6899.1503311017441</v>
      </c>
      <c r="H58" s="491">
        <f t="shared" si="22"/>
        <v>6899.1503311017441</v>
      </c>
      <c r="I58" s="511">
        <f t="shared" si="20"/>
        <v>0</v>
      </c>
      <c r="J58" s="511"/>
      <c r="K58" s="525"/>
      <c r="L58" s="514">
        <f t="shared" si="15"/>
        <v>0</v>
      </c>
      <c r="M58" s="525"/>
      <c r="N58" s="514">
        <f t="shared" si="16"/>
        <v>0</v>
      </c>
      <c r="O58" s="514">
        <f t="shared" si="17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18"/>
        <v/>
      </c>
      <c r="C59" s="507">
        <f>IF(D11="","-",+C58+1)</f>
        <v>2053</v>
      </c>
      <c r="D59" s="523">
        <f>IF(F58+SUM(E$17:E58)=D$10,F58,D$10-SUM(E$17:E58))</f>
        <v>5635.8368446641043</v>
      </c>
      <c r="E59" s="522">
        <f>IF(+I14&lt;F58,I14,D59)</f>
        <v>5635.8368446641043</v>
      </c>
      <c r="F59" s="523">
        <f t="shared" si="19"/>
        <v>0</v>
      </c>
      <c r="G59" s="524">
        <f t="shared" si="21"/>
        <v>5952.6951367533984</v>
      </c>
      <c r="H59" s="491">
        <f t="shared" si="22"/>
        <v>5952.6951367533984</v>
      </c>
      <c r="I59" s="511">
        <f t="shared" si="20"/>
        <v>0</v>
      </c>
      <c r="J59" s="511"/>
      <c r="K59" s="525"/>
      <c r="L59" s="514">
        <f t="shared" si="15"/>
        <v>0</v>
      </c>
      <c r="M59" s="525"/>
      <c r="N59" s="514">
        <f t="shared" si="16"/>
        <v>0</v>
      </c>
      <c r="O59" s="514">
        <f t="shared" si="17"/>
        <v>0</v>
      </c>
      <c r="P59" s="272"/>
    </row>
    <row r="60" spans="2:17">
      <c r="B60" s="195" t="str">
        <f t="shared" si="18"/>
        <v/>
      </c>
      <c r="C60" s="507">
        <f>IF(D11="","-",+C59+1)</f>
        <v>2054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9"/>
        <v>0</v>
      </c>
      <c r="G60" s="524">
        <f t="shared" si="21"/>
        <v>0</v>
      </c>
      <c r="H60" s="491">
        <f t="shared" si="22"/>
        <v>0</v>
      </c>
      <c r="I60" s="511">
        <f t="shared" si="20"/>
        <v>0</v>
      </c>
      <c r="J60" s="511"/>
      <c r="K60" s="525"/>
      <c r="L60" s="514">
        <f t="shared" si="15"/>
        <v>0</v>
      </c>
      <c r="M60" s="525"/>
      <c r="N60" s="514">
        <f t="shared" si="16"/>
        <v>0</v>
      </c>
      <c r="O60" s="514">
        <f t="shared" si="17"/>
        <v>0</v>
      </c>
      <c r="P60" s="272"/>
    </row>
    <row r="61" spans="2:17">
      <c r="B61" s="195" t="str">
        <f t="shared" si="18"/>
        <v/>
      </c>
      <c r="C61" s="507">
        <f>IF(D11="","-",+C60+1)</f>
        <v>2055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1"/>
        <v>0</v>
      </c>
      <c r="H61" s="491">
        <f t="shared" si="22"/>
        <v>0</v>
      </c>
      <c r="I61" s="511">
        <f t="shared" si="20"/>
        <v>0</v>
      </c>
      <c r="J61" s="511"/>
      <c r="K61" s="525"/>
      <c r="L61" s="514">
        <f t="shared" si="15"/>
        <v>0</v>
      </c>
      <c r="M61" s="525"/>
      <c r="N61" s="514">
        <f t="shared" si="16"/>
        <v>0</v>
      </c>
      <c r="O61" s="514">
        <f t="shared" si="17"/>
        <v>0</v>
      </c>
      <c r="P61" s="272"/>
    </row>
    <row r="62" spans="2:17">
      <c r="B62" s="195" t="str">
        <f t="shared" si="18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1"/>
        <v>0</v>
      </c>
      <c r="H62" s="491">
        <f t="shared" si="22"/>
        <v>0</v>
      </c>
      <c r="I62" s="511">
        <f t="shared" si="20"/>
        <v>0</v>
      </c>
      <c r="J62" s="511"/>
      <c r="K62" s="525"/>
      <c r="L62" s="514">
        <f t="shared" si="15"/>
        <v>0</v>
      </c>
      <c r="M62" s="525"/>
      <c r="N62" s="514">
        <f t="shared" si="16"/>
        <v>0</v>
      </c>
      <c r="O62" s="514">
        <f t="shared" si="17"/>
        <v>0</v>
      </c>
      <c r="P62" s="272"/>
    </row>
    <row r="63" spans="2:17">
      <c r="B63" s="195" t="str">
        <f t="shared" si="18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1"/>
        <v>0</v>
      </c>
      <c r="H63" s="491">
        <f t="shared" si="22"/>
        <v>0</v>
      </c>
      <c r="I63" s="511">
        <f t="shared" si="20"/>
        <v>0</v>
      </c>
      <c r="J63" s="511"/>
      <c r="K63" s="525"/>
      <c r="L63" s="514">
        <f t="shared" si="15"/>
        <v>0</v>
      </c>
      <c r="M63" s="525"/>
      <c r="N63" s="514">
        <f t="shared" si="16"/>
        <v>0</v>
      </c>
      <c r="O63" s="514">
        <f t="shared" si="17"/>
        <v>0</v>
      </c>
      <c r="P63" s="272"/>
    </row>
    <row r="64" spans="2:17">
      <c r="B64" s="195" t="str">
        <f t="shared" si="18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1"/>
        <v>0</v>
      </c>
      <c r="H64" s="491">
        <f t="shared" si="22"/>
        <v>0</v>
      </c>
      <c r="I64" s="511">
        <f t="shared" si="20"/>
        <v>0</v>
      </c>
      <c r="J64" s="511"/>
      <c r="K64" s="525"/>
      <c r="L64" s="514">
        <f t="shared" si="15"/>
        <v>0</v>
      </c>
      <c r="M64" s="525"/>
      <c r="N64" s="514">
        <f t="shared" si="16"/>
        <v>0</v>
      </c>
      <c r="O64" s="514">
        <f t="shared" si="17"/>
        <v>0</v>
      </c>
      <c r="P64" s="272"/>
    </row>
    <row r="65" spans="1:16">
      <c r="B65" s="195" t="str">
        <f t="shared" si="18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1"/>
        <v>0</v>
      </c>
      <c r="H65" s="491">
        <f t="shared" si="22"/>
        <v>0</v>
      </c>
      <c r="I65" s="511">
        <f t="shared" si="20"/>
        <v>0</v>
      </c>
      <c r="J65" s="511"/>
      <c r="K65" s="525"/>
      <c r="L65" s="514">
        <f t="shared" si="15"/>
        <v>0</v>
      </c>
      <c r="M65" s="525"/>
      <c r="N65" s="514">
        <f t="shared" si="16"/>
        <v>0</v>
      </c>
      <c r="O65" s="514">
        <f t="shared" si="17"/>
        <v>0</v>
      </c>
      <c r="P65" s="272"/>
    </row>
    <row r="66" spans="1:16">
      <c r="B66" s="195" t="str">
        <f t="shared" si="18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1"/>
        <v>0</v>
      </c>
      <c r="H66" s="491">
        <f t="shared" si="22"/>
        <v>0</v>
      </c>
      <c r="I66" s="511">
        <f t="shared" si="20"/>
        <v>0</v>
      </c>
      <c r="J66" s="511"/>
      <c r="K66" s="525"/>
      <c r="L66" s="514">
        <f t="shared" si="15"/>
        <v>0</v>
      </c>
      <c r="M66" s="525"/>
      <c r="N66" s="514">
        <f t="shared" si="16"/>
        <v>0</v>
      </c>
      <c r="O66" s="514">
        <f t="shared" si="17"/>
        <v>0</v>
      </c>
      <c r="P66" s="272"/>
    </row>
    <row r="67" spans="1:16">
      <c r="B67" s="195" t="str">
        <f t="shared" si="18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1"/>
        <v>0</v>
      </c>
      <c r="H67" s="491">
        <f t="shared" si="22"/>
        <v>0</v>
      </c>
      <c r="I67" s="511">
        <f t="shared" si="20"/>
        <v>0</v>
      </c>
      <c r="J67" s="511"/>
      <c r="K67" s="525"/>
      <c r="L67" s="514">
        <f t="shared" si="15"/>
        <v>0</v>
      </c>
      <c r="M67" s="525"/>
      <c r="N67" s="514">
        <f t="shared" si="16"/>
        <v>0</v>
      </c>
      <c r="O67" s="514">
        <f t="shared" si="17"/>
        <v>0</v>
      </c>
      <c r="P67" s="272"/>
    </row>
    <row r="68" spans="1:16">
      <c r="B68" s="195" t="str">
        <f t="shared" si="18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1"/>
        <v>0</v>
      </c>
      <c r="H68" s="491">
        <f t="shared" si="22"/>
        <v>0</v>
      </c>
      <c r="I68" s="511">
        <f t="shared" si="20"/>
        <v>0</v>
      </c>
      <c r="J68" s="511"/>
      <c r="K68" s="525"/>
      <c r="L68" s="514">
        <f t="shared" si="15"/>
        <v>0</v>
      </c>
      <c r="M68" s="525"/>
      <c r="N68" s="514">
        <f t="shared" si="16"/>
        <v>0</v>
      </c>
      <c r="O68" s="514">
        <f t="shared" si="17"/>
        <v>0</v>
      </c>
      <c r="P68" s="272"/>
    </row>
    <row r="69" spans="1:16">
      <c r="B69" s="195" t="str">
        <f t="shared" si="18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1"/>
        <v>0</v>
      </c>
      <c r="H69" s="491">
        <f t="shared" si="22"/>
        <v>0</v>
      </c>
      <c r="I69" s="511">
        <f t="shared" si="20"/>
        <v>0</v>
      </c>
      <c r="J69" s="511"/>
      <c r="K69" s="525"/>
      <c r="L69" s="514">
        <f t="shared" si="15"/>
        <v>0</v>
      </c>
      <c r="M69" s="525"/>
      <c r="N69" s="514">
        <f t="shared" si="16"/>
        <v>0</v>
      </c>
      <c r="O69" s="514">
        <f t="shared" si="17"/>
        <v>0</v>
      </c>
      <c r="P69" s="272"/>
    </row>
    <row r="70" spans="1:16">
      <c r="B70" s="195" t="str">
        <f t="shared" si="18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1"/>
        <v>0</v>
      </c>
      <c r="H70" s="491">
        <f t="shared" si="22"/>
        <v>0</v>
      </c>
      <c r="I70" s="511">
        <f t="shared" si="20"/>
        <v>0</v>
      </c>
      <c r="J70" s="511"/>
      <c r="K70" s="525"/>
      <c r="L70" s="514">
        <f t="shared" si="15"/>
        <v>0</v>
      </c>
      <c r="M70" s="525"/>
      <c r="N70" s="514">
        <f t="shared" si="16"/>
        <v>0</v>
      </c>
      <c r="O70" s="514">
        <f t="shared" si="17"/>
        <v>0</v>
      </c>
      <c r="P70" s="272"/>
    </row>
    <row r="71" spans="1:16">
      <c r="B71" s="195" t="str">
        <f t="shared" si="18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1"/>
        <v>0</v>
      </c>
      <c r="H71" s="491">
        <f t="shared" si="22"/>
        <v>0</v>
      </c>
      <c r="I71" s="511">
        <f t="shared" si="20"/>
        <v>0</v>
      </c>
      <c r="J71" s="511"/>
      <c r="K71" s="525"/>
      <c r="L71" s="514">
        <f t="shared" si="15"/>
        <v>0</v>
      </c>
      <c r="M71" s="525"/>
      <c r="N71" s="514">
        <f t="shared" si="16"/>
        <v>0</v>
      </c>
      <c r="O71" s="514">
        <f t="shared" si="17"/>
        <v>0</v>
      </c>
      <c r="P71" s="272"/>
    </row>
    <row r="72" spans="1:16" ht="13.5" thickBot="1">
      <c r="B72" s="195" t="str">
        <f t="shared" si="18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1"/>
        <v>0</v>
      </c>
      <c r="H72" s="471">
        <f t="shared" si="22"/>
        <v>0</v>
      </c>
      <c r="I72" s="531">
        <f t="shared" si="20"/>
        <v>0</v>
      </c>
      <c r="J72" s="511"/>
      <c r="K72" s="532"/>
      <c r="L72" s="533">
        <f t="shared" si="15"/>
        <v>0</v>
      </c>
      <c r="M72" s="532"/>
      <c r="N72" s="533">
        <f t="shared" si="16"/>
        <v>0</v>
      </c>
      <c r="O72" s="533">
        <f t="shared" si="17"/>
        <v>0</v>
      </c>
      <c r="P72" s="272"/>
    </row>
    <row r="73" spans="1:16">
      <c r="C73" s="374" t="s">
        <v>78</v>
      </c>
      <c r="D73" s="375"/>
      <c r="E73" s="375">
        <f>SUM(E17:E72)</f>
        <v>249141.00000000006</v>
      </c>
      <c r="F73" s="375"/>
      <c r="G73" s="375">
        <f>SUM(G17:G72)</f>
        <v>881944.40845165227</v>
      </c>
      <c r="H73" s="375">
        <f>SUM(H17:H72)</f>
        <v>881944.40845165227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26389.773553263374</v>
      </c>
      <c r="N87" s="546">
        <f>IF(J92&lt;D11,0,VLOOKUP(J92,C17:O72,11))</f>
        <v>26389.773553263374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27019.578173065966</v>
      </c>
      <c r="N88" s="550">
        <f>IF(J92&lt;D11,0,VLOOKUP(J92,C99:P154,7))</f>
        <v>27019.578173065966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629.80461980259133</v>
      </c>
      <c r="N89" s="555">
        <f>+N88-N87</f>
        <v>629.80461980259133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5931.9285714285716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23">+I99-H99</f>
        <v>0</v>
      </c>
      <c r="K99" s="514"/>
      <c r="L99" s="512">
        <f t="shared" ref="L99:L104" si="24">H99</f>
        <v>21475.853068363114</v>
      </c>
      <c r="M99" s="597">
        <f t="shared" ref="M99:M130" si="25">IF(L99&lt;&gt;0,+H99-L99,0)</f>
        <v>0</v>
      </c>
      <c r="N99" s="512">
        <f t="shared" ref="N99:N104" si="26">I99</f>
        <v>21475.853068363114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 t="shared" ref="B100:B131" si="29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23"/>
        <v>0</v>
      </c>
      <c r="K100" s="514"/>
      <c r="L100" s="518">
        <f t="shared" si="24"/>
        <v>41721.09968063391</v>
      </c>
      <c r="M100" s="519">
        <f t="shared" si="25"/>
        <v>0</v>
      </c>
      <c r="N100" s="518">
        <f t="shared" si="26"/>
        <v>41721.09968063391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si="29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24"/>
        <v>38033.557147693406</v>
      </c>
      <c r="M101" s="519">
        <f t="shared" ref="M101:M106" si="30">IF(L101&lt;&gt;0,+H101-L101,0)</f>
        <v>0</v>
      </c>
      <c r="N101" s="518">
        <f t="shared" si="26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9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24"/>
        <v>37377.170497097119</v>
      </c>
      <c r="M102" s="519">
        <f t="shared" si="30"/>
        <v>0</v>
      </c>
      <c r="N102" s="518">
        <f t="shared" si="26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9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23"/>
        <v>0</v>
      </c>
      <c r="K103" s="514"/>
      <c r="L103" s="518">
        <f t="shared" si="24"/>
        <v>35634.384288114808</v>
      </c>
      <c r="M103" s="519">
        <f t="shared" si="30"/>
        <v>0</v>
      </c>
      <c r="N103" s="518">
        <f t="shared" si="26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23"/>
        <v>0</v>
      </c>
      <c r="K104" s="514"/>
      <c r="L104" s="518">
        <f t="shared" si="24"/>
        <v>33665.888954411937</v>
      </c>
      <c r="M104" s="519">
        <f t="shared" si="30"/>
        <v>0</v>
      </c>
      <c r="N104" s="518">
        <f t="shared" si="26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23"/>
        <v>0</v>
      </c>
      <c r="K105" s="514"/>
      <c r="L105" s="518">
        <f>H105</f>
        <v>31888.846157126722</v>
      </c>
      <c r="M105" s="519">
        <f t="shared" si="30"/>
        <v>0</v>
      </c>
      <c r="N105" s="518">
        <f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29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23"/>
        <v>0</v>
      </c>
      <c r="K106" s="514"/>
      <c r="L106" s="518">
        <f>H106</f>
        <v>27871.857013447705</v>
      </c>
      <c r="M106" s="519">
        <f t="shared" si="30"/>
        <v>0</v>
      </c>
      <c r="N106" s="518">
        <f>I106</f>
        <v>27871.857013447705</v>
      </c>
      <c r="O106" s="514">
        <f t="shared" si="27"/>
        <v>0</v>
      </c>
      <c r="P106" s="514">
        <f t="shared" si="28"/>
        <v>0</v>
      </c>
      <c r="Q106" s="269"/>
    </row>
    <row r="107" spans="1:17">
      <c r="B107" s="195" t="str">
        <f t="shared" si="29"/>
        <v/>
      </c>
      <c r="C107" s="507">
        <f>IF(D93="","-",+C106+1)</f>
        <v>2019</v>
      </c>
      <c r="D107" s="508">
        <v>204789.48754152819</v>
      </c>
      <c r="E107" s="516">
        <v>5793.9767441860467</v>
      </c>
      <c r="F107" s="515">
        <v>198995.51079734214</v>
      </c>
      <c r="G107" s="515">
        <v>201892.49916943518</v>
      </c>
      <c r="H107" s="516">
        <v>27404.660198025118</v>
      </c>
      <c r="I107" s="510">
        <v>27404.660198025118</v>
      </c>
      <c r="J107" s="514">
        <f t="shared" si="23"/>
        <v>0</v>
      </c>
      <c r="K107" s="514"/>
      <c r="L107" s="518">
        <f>H107</f>
        <v>27404.660198025118</v>
      </c>
      <c r="M107" s="519">
        <f t="shared" ref="M107:M108" si="31">IF(L107&lt;&gt;0,+H107-L107,0)</f>
        <v>0</v>
      </c>
      <c r="N107" s="518">
        <f>I107</f>
        <v>27404.660198025118</v>
      </c>
      <c r="O107" s="514">
        <f t="shared" si="27"/>
        <v>0</v>
      </c>
      <c r="P107" s="514">
        <f t="shared" si="28"/>
        <v>0</v>
      </c>
      <c r="Q107" s="269"/>
    </row>
    <row r="108" spans="1:17">
      <c r="B108" s="195" t="str">
        <f t="shared" si="29"/>
        <v/>
      </c>
      <c r="C108" s="507">
        <f>IF(D93="","-",+C107+1)</f>
        <v>2020</v>
      </c>
      <c r="D108" s="508">
        <v>198995.51079734214</v>
      </c>
      <c r="E108" s="516">
        <v>5931.9285714285716</v>
      </c>
      <c r="F108" s="515">
        <v>193063.58222591356</v>
      </c>
      <c r="G108" s="515">
        <v>196029.54651162785</v>
      </c>
      <c r="H108" s="516">
        <v>27019.578173065966</v>
      </c>
      <c r="I108" s="510">
        <v>27019.578173065966</v>
      </c>
      <c r="J108" s="514">
        <f t="shared" si="23"/>
        <v>0</v>
      </c>
      <c r="K108" s="514"/>
      <c r="L108" s="518">
        <f>H108</f>
        <v>27019.578173065966</v>
      </c>
      <c r="M108" s="519">
        <f t="shared" si="31"/>
        <v>0</v>
      </c>
      <c r="N108" s="518">
        <f>I108</f>
        <v>27019.578173065966</v>
      </c>
      <c r="O108" s="514">
        <f t="shared" si="27"/>
        <v>0</v>
      </c>
      <c r="P108" s="514">
        <f t="shared" si="28"/>
        <v>0</v>
      </c>
      <c r="Q108" s="269"/>
    </row>
    <row r="109" spans="1:17">
      <c r="B109" s="195" t="str">
        <f t="shared" si="29"/>
        <v/>
      </c>
      <c r="C109" s="507">
        <f>IF(D93="","-",+C108+1)</f>
        <v>2021</v>
      </c>
      <c r="D109" s="374">
        <f>IF(F108+SUM(E$99:E108)=D$92,F108,D$92-SUM(E$99:E108))</f>
        <v>193063.58222591356</v>
      </c>
      <c r="E109" s="522">
        <f>IF(+J96&lt;F108,J96,D109)</f>
        <v>5931.9285714285716</v>
      </c>
      <c r="F109" s="523">
        <f t="shared" ref="F109:F131" si="32">+D109-E109</f>
        <v>187131.65365448498</v>
      </c>
      <c r="G109" s="523">
        <f t="shared" ref="G109:G130" si="33">+(F109+D109)/2</f>
        <v>190097.61794019927</v>
      </c>
      <c r="H109" s="526">
        <f t="shared" ref="H109:H130" si="34">+J$94*G109+E109</f>
        <v>27307.283540337245</v>
      </c>
      <c r="I109" s="577">
        <f t="shared" ref="I109:I130" si="35">+J$95*G109+E109</f>
        <v>27307.283540337245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2022</v>
      </c>
      <c r="D110" s="374">
        <f>IF(F109+SUM(E$99:E109)=D$92,F109,D$92-SUM(E$99:E109))</f>
        <v>187131.65365448498</v>
      </c>
      <c r="E110" s="522">
        <f>IF(+J96&lt;F109,J96,D110)</f>
        <v>5931.9285714285716</v>
      </c>
      <c r="F110" s="523">
        <f t="shared" si="32"/>
        <v>181199.7250830564</v>
      </c>
      <c r="G110" s="523">
        <f t="shared" si="33"/>
        <v>184165.68936877069</v>
      </c>
      <c r="H110" s="526">
        <f t="shared" si="34"/>
        <v>26640.273189348074</v>
      </c>
      <c r="I110" s="577">
        <f t="shared" si="35"/>
        <v>26640.273189348074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2023</v>
      </c>
      <c r="D111" s="374">
        <f>IF(F110+SUM(E$99:E110)=D$92,F110,D$92-SUM(E$99:E110))</f>
        <v>181199.7250830564</v>
      </c>
      <c r="E111" s="522">
        <f>IF(+J96&lt;F110,J96,D111)</f>
        <v>5931.9285714285716</v>
      </c>
      <c r="F111" s="523">
        <f t="shared" si="32"/>
        <v>175267.79651162782</v>
      </c>
      <c r="G111" s="523">
        <f t="shared" si="33"/>
        <v>178233.76079734211</v>
      </c>
      <c r="H111" s="526">
        <f t="shared" si="34"/>
        <v>25973.262838358907</v>
      </c>
      <c r="I111" s="577">
        <f t="shared" si="35"/>
        <v>25973.262838358907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2024</v>
      </c>
      <c r="D112" s="374">
        <f>IF(F111+SUM(E$99:E111)=D$92,F111,D$92-SUM(E$99:E111))</f>
        <v>175267.79651162782</v>
      </c>
      <c r="E112" s="522">
        <f>IF(+J96&lt;F111,J96,D112)</f>
        <v>5931.9285714285716</v>
      </c>
      <c r="F112" s="523">
        <f t="shared" si="32"/>
        <v>169335.86794019924</v>
      </c>
      <c r="G112" s="523">
        <f t="shared" si="33"/>
        <v>172301.83222591353</v>
      </c>
      <c r="H112" s="526">
        <f t="shared" si="34"/>
        <v>25306.252487369737</v>
      </c>
      <c r="I112" s="577">
        <f t="shared" si="35"/>
        <v>25306.252487369737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2025</v>
      </c>
      <c r="D113" s="374">
        <f>IF(F112+SUM(E$99:E112)=D$92,F112,D$92-SUM(E$99:E112))</f>
        <v>169335.86794019924</v>
      </c>
      <c r="E113" s="522">
        <f>IF(+J96&lt;F112,J96,D113)</f>
        <v>5931.9285714285716</v>
      </c>
      <c r="F113" s="523">
        <f t="shared" si="32"/>
        <v>163403.93936877066</v>
      </c>
      <c r="G113" s="523">
        <f t="shared" si="33"/>
        <v>166369.90365448495</v>
      </c>
      <c r="H113" s="526">
        <f t="shared" si="34"/>
        <v>24639.24213638057</v>
      </c>
      <c r="I113" s="577">
        <f t="shared" si="35"/>
        <v>24639.24213638057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2026</v>
      </c>
      <c r="D114" s="374">
        <f>IF(F113+SUM(E$99:E113)=D$92,F113,D$92-SUM(E$99:E113))</f>
        <v>163403.93936877066</v>
      </c>
      <c r="E114" s="522">
        <f>IF(+J96&lt;F113,J96,D114)</f>
        <v>5931.9285714285716</v>
      </c>
      <c r="F114" s="523">
        <f t="shared" si="32"/>
        <v>157472.01079734208</v>
      </c>
      <c r="G114" s="523">
        <f t="shared" si="33"/>
        <v>160437.97508305637</v>
      </c>
      <c r="H114" s="526">
        <f t="shared" si="34"/>
        <v>23972.231785391399</v>
      </c>
      <c r="I114" s="577">
        <f t="shared" si="35"/>
        <v>23972.231785391399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2027</v>
      </c>
      <c r="D115" s="374">
        <f>IF(F114+SUM(E$99:E114)=D$92,F114,D$92-SUM(E$99:E114))</f>
        <v>157472.01079734208</v>
      </c>
      <c r="E115" s="522">
        <f>IF(+J96&lt;F114,J96,D115)</f>
        <v>5931.9285714285716</v>
      </c>
      <c r="F115" s="523">
        <f t="shared" si="32"/>
        <v>151540.0822259135</v>
      </c>
      <c r="G115" s="523">
        <f t="shared" si="33"/>
        <v>154506.04651162779</v>
      </c>
      <c r="H115" s="526">
        <f t="shared" si="34"/>
        <v>23305.221434402232</v>
      </c>
      <c r="I115" s="577">
        <f t="shared" si="35"/>
        <v>23305.221434402232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2028</v>
      </c>
      <c r="D116" s="374">
        <f>IF(F115+SUM(E$99:E115)=D$92,F115,D$92-SUM(E$99:E115))</f>
        <v>151540.0822259135</v>
      </c>
      <c r="E116" s="522">
        <f>IF(+J96&lt;F115,J96,D116)</f>
        <v>5931.9285714285716</v>
      </c>
      <c r="F116" s="523">
        <f t="shared" si="32"/>
        <v>145608.15365448492</v>
      </c>
      <c r="G116" s="523">
        <f t="shared" si="33"/>
        <v>148574.11794019921</v>
      </c>
      <c r="H116" s="526">
        <f t="shared" si="34"/>
        <v>22638.211083413062</v>
      </c>
      <c r="I116" s="577">
        <f t="shared" si="35"/>
        <v>22638.211083413062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2029</v>
      </c>
      <c r="D117" s="374">
        <f>IF(F116+SUM(E$99:E116)=D$92,F116,D$92-SUM(E$99:E116))</f>
        <v>145608.15365448492</v>
      </c>
      <c r="E117" s="522">
        <f>IF(+J96&lt;F116,J96,D117)</f>
        <v>5931.9285714285716</v>
      </c>
      <c r="F117" s="523">
        <f t="shared" si="32"/>
        <v>139676.22508305634</v>
      </c>
      <c r="G117" s="523">
        <f t="shared" si="33"/>
        <v>142642.18936877063</v>
      </c>
      <c r="H117" s="526">
        <f t="shared" si="34"/>
        <v>21971.200732423895</v>
      </c>
      <c r="I117" s="577">
        <f t="shared" si="35"/>
        <v>21971.200732423895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2030</v>
      </c>
      <c r="D118" s="374">
        <f>IF(F117+SUM(E$99:E117)=D$92,F117,D$92-SUM(E$99:E117))</f>
        <v>139676.22508305634</v>
      </c>
      <c r="E118" s="522">
        <f>IF(+J96&lt;F117,J96,D118)</f>
        <v>5931.9285714285716</v>
      </c>
      <c r="F118" s="523">
        <f t="shared" si="32"/>
        <v>133744.29651162776</v>
      </c>
      <c r="G118" s="523">
        <f t="shared" si="33"/>
        <v>136710.26079734205</v>
      </c>
      <c r="H118" s="526">
        <f t="shared" si="34"/>
        <v>21304.190381434724</v>
      </c>
      <c r="I118" s="577">
        <f t="shared" si="35"/>
        <v>21304.190381434724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2031</v>
      </c>
      <c r="D119" s="374">
        <f>IF(F118+SUM(E$99:E118)=D$92,F118,D$92-SUM(E$99:E118))</f>
        <v>133744.29651162776</v>
      </c>
      <c r="E119" s="522">
        <f>IF(+J96&lt;F118,J96,D119)</f>
        <v>5931.9285714285716</v>
      </c>
      <c r="F119" s="523">
        <f t="shared" si="32"/>
        <v>127812.3679401992</v>
      </c>
      <c r="G119" s="523">
        <f t="shared" si="33"/>
        <v>130778.33222591347</v>
      </c>
      <c r="H119" s="526">
        <f t="shared" si="34"/>
        <v>20637.180030445557</v>
      </c>
      <c r="I119" s="577">
        <f t="shared" si="35"/>
        <v>20637.180030445557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2032</v>
      </c>
      <c r="D120" s="374">
        <f>IF(F119+SUM(E$99:E119)=D$92,F119,D$92-SUM(E$99:E119))</f>
        <v>127812.3679401992</v>
      </c>
      <c r="E120" s="522">
        <f>IF(+J96&lt;F119,J96,D120)</f>
        <v>5931.9285714285716</v>
      </c>
      <c r="F120" s="523">
        <f t="shared" si="32"/>
        <v>121880.43936877063</v>
      </c>
      <c r="G120" s="523">
        <f t="shared" si="33"/>
        <v>124846.40365448492</v>
      </c>
      <c r="H120" s="526">
        <f t="shared" si="34"/>
        <v>19970.16967945639</v>
      </c>
      <c r="I120" s="577">
        <f t="shared" si="35"/>
        <v>19970.16967945639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2033</v>
      </c>
      <c r="D121" s="374">
        <f>IF(F120+SUM(E$99:E120)=D$92,F120,D$92-SUM(E$99:E120))</f>
        <v>121880.43936877063</v>
      </c>
      <c r="E121" s="522">
        <f>IF(+J96&lt;F120,J96,D121)</f>
        <v>5931.9285714285716</v>
      </c>
      <c r="F121" s="523">
        <f t="shared" si="32"/>
        <v>115948.51079734207</v>
      </c>
      <c r="G121" s="523">
        <f t="shared" si="33"/>
        <v>118914.47508305634</v>
      </c>
      <c r="H121" s="526">
        <f t="shared" si="34"/>
        <v>19303.159328467224</v>
      </c>
      <c r="I121" s="577">
        <f t="shared" si="35"/>
        <v>19303.159328467224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2034</v>
      </c>
      <c r="D122" s="374">
        <f>IF(F121+SUM(E$99:E121)=D$92,F121,D$92-SUM(E$99:E121))</f>
        <v>115948.51079734207</v>
      </c>
      <c r="E122" s="522">
        <f>IF(+J96&lt;F121,J96,D122)</f>
        <v>5931.9285714285716</v>
      </c>
      <c r="F122" s="523">
        <f t="shared" si="32"/>
        <v>110016.5822259135</v>
      </c>
      <c r="G122" s="523">
        <f t="shared" si="33"/>
        <v>112982.54651162779</v>
      </c>
      <c r="H122" s="526">
        <f t="shared" si="34"/>
        <v>18636.148977478057</v>
      </c>
      <c r="I122" s="577">
        <f t="shared" si="35"/>
        <v>18636.148977478057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2035</v>
      </c>
      <c r="D123" s="374">
        <f>IF(F122+SUM(E$99:E122)=D$92,F122,D$92-SUM(E$99:E122))</f>
        <v>110016.5822259135</v>
      </c>
      <c r="E123" s="522">
        <f>IF(+J96&lt;F122,J96,D123)</f>
        <v>5931.9285714285716</v>
      </c>
      <c r="F123" s="523">
        <f t="shared" si="32"/>
        <v>104084.65365448494</v>
      </c>
      <c r="G123" s="523">
        <f t="shared" si="33"/>
        <v>107050.61794019921</v>
      </c>
      <c r="H123" s="526">
        <f t="shared" si="34"/>
        <v>17969.138626488886</v>
      </c>
      <c r="I123" s="577">
        <f t="shared" si="35"/>
        <v>17969.138626488886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2036</v>
      </c>
      <c r="D124" s="374">
        <f>IF(F123+SUM(E$99:E123)=D$92,F123,D$92-SUM(E$99:E123))</f>
        <v>104084.65365448494</v>
      </c>
      <c r="E124" s="522">
        <f>IF(+J96&lt;F123,J96,D124)</f>
        <v>5931.9285714285716</v>
      </c>
      <c r="F124" s="523">
        <f t="shared" si="32"/>
        <v>98152.725083056372</v>
      </c>
      <c r="G124" s="523">
        <f t="shared" si="33"/>
        <v>101118.68936877066</v>
      </c>
      <c r="H124" s="526">
        <f t="shared" si="34"/>
        <v>17302.128275499723</v>
      </c>
      <c r="I124" s="577">
        <f t="shared" si="35"/>
        <v>17302.128275499723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2037</v>
      </c>
      <c r="D125" s="374">
        <f>IF(F124+SUM(E$99:E124)=D$92,F124,D$92-SUM(E$99:E124))</f>
        <v>98152.725083056372</v>
      </c>
      <c r="E125" s="522">
        <f>IF(+J96&lt;F124,J96,D125)</f>
        <v>5931.9285714285716</v>
      </c>
      <c r="F125" s="523">
        <f t="shared" si="32"/>
        <v>92220.796511627806</v>
      </c>
      <c r="G125" s="523">
        <f t="shared" si="33"/>
        <v>95186.760797342082</v>
      </c>
      <c r="H125" s="526">
        <f t="shared" si="34"/>
        <v>16635.117924510552</v>
      </c>
      <c r="I125" s="577">
        <f t="shared" si="35"/>
        <v>16635.117924510552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2038</v>
      </c>
      <c r="D126" s="374">
        <f>IF(F125+SUM(E$99:E125)=D$92,F125,D$92-SUM(E$99:E125))</f>
        <v>92220.796511627806</v>
      </c>
      <c r="E126" s="522">
        <f>IF(+J96&lt;F125,J96,D126)</f>
        <v>5931.9285714285716</v>
      </c>
      <c r="F126" s="523">
        <f t="shared" si="32"/>
        <v>86288.867940199241</v>
      </c>
      <c r="G126" s="523">
        <f t="shared" si="33"/>
        <v>89254.832225913531</v>
      </c>
      <c r="H126" s="526">
        <f t="shared" si="34"/>
        <v>15968.107573521389</v>
      </c>
      <c r="I126" s="577">
        <f t="shared" si="35"/>
        <v>15968.107573521389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2039</v>
      </c>
      <c r="D127" s="374">
        <f>IF(F126+SUM(E$99:E126)=D$92,F126,D$92-SUM(E$99:E126))</f>
        <v>86288.867940199241</v>
      </c>
      <c r="E127" s="522">
        <f>IF(+J96&lt;F126,J96,D127)</f>
        <v>5931.9285714285716</v>
      </c>
      <c r="F127" s="523">
        <f t="shared" si="32"/>
        <v>80356.939368770676</v>
      </c>
      <c r="G127" s="523">
        <f t="shared" si="33"/>
        <v>83322.903654484951</v>
      </c>
      <c r="H127" s="526">
        <f t="shared" si="34"/>
        <v>15301.097222532218</v>
      </c>
      <c r="I127" s="577">
        <f t="shared" si="35"/>
        <v>15301.097222532218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2040</v>
      </c>
      <c r="D128" s="374">
        <f>IF(F127+SUM(E$99:E127)=D$92,F127,D$92-SUM(E$99:E127))</f>
        <v>80356.939368770676</v>
      </c>
      <c r="E128" s="522">
        <f>IF(+J96&lt;F127,J96,D128)</f>
        <v>5931.9285714285716</v>
      </c>
      <c r="F128" s="523">
        <f t="shared" si="32"/>
        <v>74425.010797342111</v>
      </c>
      <c r="G128" s="523">
        <f t="shared" si="33"/>
        <v>77390.975083056401</v>
      </c>
      <c r="H128" s="526">
        <f t="shared" si="34"/>
        <v>14634.086871543055</v>
      </c>
      <c r="I128" s="577">
        <f t="shared" si="35"/>
        <v>14634.086871543055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2041</v>
      </c>
      <c r="D129" s="374">
        <f>IF(F128+SUM(E$99:E128)=D$92,F128,D$92-SUM(E$99:E128))</f>
        <v>74425.010797342111</v>
      </c>
      <c r="E129" s="522">
        <f>IF(+J96&lt;F128,J96,D129)</f>
        <v>5931.9285714285716</v>
      </c>
      <c r="F129" s="523">
        <f t="shared" si="32"/>
        <v>68493.082225913546</v>
      </c>
      <c r="G129" s="523">
        <f t="shared" si="33"/>
        <v>71459.046511627821</v>
      </c>
      <c r="H129" s="526">
        <f t="shared" si="34"/>
        <v>13967.076520553885</v>
      </c>
      <c r="I129" s="577">
        <f t="shared" si="35"/>
        <v>13967.076520553885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2042</v>
      </c>
      <c r="D130" s="374">
        <f>IF(F129+SUM(E$99:E129)=D$92,F129,D$92-SUM(E$99:E129))</f>
        <v>68493.082225913546</v>
      </c>
      <c r="E130" s="522">
        <f>IF(+J96&lt;F129,J96,D130)</f>
        <v>5931.9285714285716</v>
      </c>
      <c r="F130" s="523">
        <f t="shared" si="32"/>
        <v>62561.153654484973</v>
      </c>
      <c r="G130" s="523">
        <f t="shared" si="33"/>
        <v>65527.117940199256</v>
      </c>
      <c r="H130" s="526">
        <f t="shared" si="34"/>
        <v>13300.066169564718</v>
      </c>
      <c r="I130" s="577">
        <f t="shared" si="35"/>
        <v>13300.066169564718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2043</v>
      </c>
      <c r="D131" s="374">
        <f>IF(F130+SUM(E$99:E130)=D$92,F130,D$92-SUM(E$99:E130))</f>
        <v>62561.153654484973</v>
      </c>
      <c r="E131" s="522">
        <f>IF(+J96&lt;F130,J96,D131)</f>
        <v>5931.9285714285716</v>
      </c>
      <c r="F131" s="523">
        <f t="shared" si="32"/>
        <v>56629.225083056401</v>
      </c>
      <c r="G131" s="523">
        <f t="shared" ref="G131:G154" si="36">+(F131+D131)/2</f>
        <v>59595.189368770691</v>
      </c>
      <c r="H131" s="526">
        <f t="shared" ref="H131:H154" si="37">+J$94*G131+E131</f>
        <v>12633.055818575551</v>
      </c>
      <c r="I131" s="577">
        <f t="shared" ref="I131:I154" si="38">+J$95*G131+E131</f>
        <v>12633.055818575551</v>
      </c>
      <c r="J131" s="514">
        <f t="shared" ref="J131:J154" si="39">+I131-H131</f>
        <v>0</v>
      </c>
      <c r="K131" s="514"/>
      <c r="L131" s="525"/>
      <c r="M131" s="514">
        <f t="shared" ref="M131:M154" si="40">IF(L131&lt;&gt;0,+H131-L131,0)</f>
        <v>0</v>
      </c>
      <c r="N131" s="525"/>
      <c r="O131" s="514">
        <f t="shared" ref="O131:O154" si="41">IF(N131&lt;&gt;0,+I131-N131,0)</f>
        <v>0</v>
      </c>
      <c r="P131" s="514">
        <f t="shared" ref="P131:P154" si="42">+O131-M131</f>
        <v>0</v>
      </c>
      <c r="Q131" s="269"/>
    </row>
    <row r="132" spans="2:17">
      <c r="B132" s="195" t="str">
        <f t="shared" ref="B132:B154" si="43">IF(D132=F131,"","IU")</f>
        <v/>
      </c>
      <c r="C132" s="507">
        <f>IF(D93="","-",+C131+1)</f>
        <v>2044</v>
      </c>
      <c r="D132" s="374">
        <f>IF(F131+SUM(E$99:E131)=D$92,F131,D$92-SUM(E$99:E131))</f>
        <v>56629.225083056401</v>
      </c>
      <c r="E132" s="522">
        <f>IF(+J96&lt;F131,J96,D132)</f>
        <v>5931.9285714285716</v>
      </c>
      <c r="F132" s="523">
        <f t="shared" ref="F132:F154" si="44">+D132-E132</f>
        <v>50697.296511627828</v>
      </c>
      <c r="G132" s="523">
        <f t="shared" si="36"/>
        <v>53663.260797342111</v>
      </c>
      <c r="H132" s="526">
        <f t="shared" si="37"/>
        <v>11966.045467586382</v>
      </c>
      <c r="I132" s="577">
        <f t="shared" si="38"/>
        <v>11966.045467586382</v>
      </c>
      <c r="J132" s="514">
        <f t="shared" si="39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  <c r="Q132" s="269"/>
    </row>
    <row r="133" spans="2:17">
      <c r="B133" s="195" t="str">
        <f t="shared" si="43"/>
        <v/>
      </c>
      <c r="C133" s="507">
        <f>IF(D93="","-",+C132+1)</f>
        <v>2045</v>
      </c>
      <c r="D133" s="374">
        <f>IF(F132+SUM(E$99:E132)=D$92,F132,D$92-SUM(E$99:E132))</f>
        <v>50697.296511627828</v>
      </c>
      <c r="E133" s="522">
        <f>IF(+J96&lt;F132,J96,D133)</f>
        <v>5931.9285714285716</v>
      </c>
      <c r="F133" s="523">
        <f t="shared" si="44"/>
        <v>44765.367940199256</v>
      </c>
      <c r="G133" s="523">
        <f t="shared" si="36"/>
        <v>47731.332225913546</v>
      </c>
      <c r="H133" s="526">
        <f t="shared" si="37"/>
        <v>11299.035116597215</v>
      </c>
      <c r="I133" s="577">
        <f t="shared" si="38"/>
        <v>11299.035116597215</v>
      </c>
      <c r="J133" s="514">
        <f t="shared" si="39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  <c r="Q133" s="269"/>
    </row>
    <row r="134" spans="2:17">
      <c r="B134" s="195" t="str">
        <f t="shared" si="43"/>
        <v/>
      </c>
      <c r="C134" s="507">
        <f>IF(D93="","-",+C133+1)</f>
        <v>2046</v>
      </c>
      <c r="D134" s="374">
        <f>IF(F133+SUM(E$99:E133)=D$92,F133,D$92-SUM(E$99:E133))</f>
        <v>44765.367940199256</v>
      </c>
      <c r="E134" s="522">
        <f>IF(+J96&lt;F133,J96,D134)</f>
        <v>5931.9285714285716</v>
      </c>
      <c r="F134" s="523">
        <f t="shared" si="44"/>
        <v>38833.439368770683</v>
      </c>
      <c r="G134" s="523">
        <f t="shared" si="36"/>
        <v>41799.403654484966</v>
      </c>
      <c r="H134" s="526">
        <f t="shared" si="37"/>
        <v>10632.024765608046</v>
      </c>
      <c r="I134" s="577">
        <f t="shared" si="38"/>
        <v>10632.024765608046</v>
      </c>
      <c r="J134" s="514">
        <f t="shared" si="39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  <c r="Q134" s="269"/>
    </row>
    <row r="135" spans="2:17">
      <c r="B135" s="195" t="str">
        <f t="shared" si="43"/>
        <v/>
      </c>
      <c r="C135" s="507">
        <f>IF(D93="","-",+C134+1)</f>
        <v>2047</v>
      </c>
      <c r="D135" s="374">
        <f>IF(F134+SUM(E$99:E134)=D$92,F134,D$92-SUM(E$99:E134))</f>
        <v>38833.439368770683</v>
      </c>
      <c r="E135" s="522">
        <f>IF(+J96&lt;F134,J96,D135)</f>
        <v>5931.9285714285716</v>
      </c>
      <c r="F135" s="523">
        <f t="shared" si="44"/>
        <v>32901.510797342111</v>
      </c>
      <c r="G135" s="523">
        <f t="shared" si="36"/>
        <v>35867.475083056401</v>
      </c>
      <c r="H135" s="526">
        <f t="shared" si="37"/>
        <v>9965.0144146188795</v>
      </c>
      <c r="I135" s="577">
        <f t="shared" si="38"/>
        <v>9965.0144146188795</v>
      </c>
      <c r="J135" s="514">
        <f t="shared" si="39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  <c r="Q135" s="269"/>
    </row>
    <row r="136" spans="2:17">
      <c r="B136" s="195" t="str">
        <f t="shared" si="43"/>
        <v/>
      </c>
      <c r="C136" s="507">
        <f>IF(D93="","-",+C135+1)</f>
        <v>2048</v>
      </c>
      <c r="D136" s="374">
        <f>IF(F135+SUM(E$99:E135)=D$92,F135,D$92-SUM(E$99:E135))</f>
        <v>32901.510797342111</v>
      </c>
      <c r="E136" s="522">
        <f>IF(+J96&lt;F135,J96,D136)</f>
        <v>5931.9285714285716</v>
      </c>
      <c r="F136" s="523">
        <f t="shared" si="44"/>
        <v>26969.582225913538</v>
      </c>
      <c r="G136" s="523">
        <f t="shared" si="36"/>
        <v>29935.546511627825</v>
      </c>
      <c r="H136" s="526">
        <f t="shared" si="37"/>
        <v>9298.0040636297108</v>
      </c>
      <c r="I136" s="577">
        <f t="shared" si="38"/>
        <v>9298.0040636297108</v>
      </c>
      <c r="J136" s="514">
        <f t="shared" si="39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  <c r="Q136" s="269"/>
    </row>
    <row r="137" spans="2:17">
      <c r="B137" s="195" t="str">
        <f t="shared" si="43"/>
        <v/>
      </c>
      <c r="C137" s="507">
        <f>IF(D93="","-",+C136+1)</f>
        <v>2049</v>
      </c>
      <c r="D137" s="374">
        <f>IF(F136+SUM(E$99:E136)=D$92,F136,D$92-SUM(E$99:E136))</f>
        <v>26969.582225913538</v>
      </c>
      <c r="E137" s="522">
        <f>IF(+J96&lt;F136,J96,D137)</f>
        <v>5931.9285714285716</v>
      </c>
      <c r="F137" s="523">
        <f t="shared" si="44"/>
        <v>21037.653654484966</v>
      </c>
      <c r="G137" s="523">
        <f t="shared" si="36"/>
        <v>24003.617940199252</v>
      </c>
      <c r="H137" s="526">
        <f t="shared" si="37"/>
        <v>8630.9937126405439</v>
      </c>
      <c r="I137" s="577">
        <f t="shared" si="38"/>
        <v>8630.9937126405439</v>
      </c>
      <c r="J137" s="514">
        <f t="shared" si="39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  <c r="Q137" s="269"/>
    </row>
    <row r="138" spans="2:17">
      <c r="B138" s="195" t="str">
        <f t="shared" si="43"/>
        <v/>
      </c>
      <c r="C138" s="507">
        <f>IF(D93="","-",+C137+1)</f>
        <v>2050</v>
      </c>
      <c r="D138" s="374">
        <f>IF(F137+SUM(E$99:E137)=D$92,F137,D$92-SUM(E$99:E137))</f>
        <v>21037.653654484966</v>
      </c>
      <c r="E138" s="522">
        <f>IF(+J96&lt;F137,J96,D138)</f>
        <v>5931.9285714285716</v>
      </c>
      <c r="F138" s="523">
        <f t="shared" si="44"/>
        <v>15105.725083056393</v>
      </c>
      <c r="G138" s="523">
        <f t="shared" si="36"/>
        <v>18071.68936877068</v>
      </c>
      <c r="H138" s="526">
        <f t="shared" si="37"/>
        <v>7963.9833616513752</v>
      </c>
      <c r="I138" s="577">
        <f t="shared" si="38"/>
        <v>7963.9833616513752</v>
      </c>
      <c r="J138" s="514">
        <f t="shared" si="39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  <c r="Q138" s="269"/>
    </row>
    <row r="139" spans="2:17">
      <c r="B139" s="195" t="str">
        <f t="shared" si="43"/>
        <v/>
      </c>
      <c r="C139" s="507">
        <f>IF(D93="","-",+C138+1)</f>
        <v>2051</v>
      </c>
      <c r="D139" s="374">
        <f>IF(F138+SUM(E$99:E138)=D$92,F138,D$92-SUM(E$99:E138))</f>
        <v>15105.725083056393</v>
      </c>
      <c r="E139" s="522">
        <f>IF(+J96&lt;F138,J96,D139)</f>
        <v>5931.9285714285716</v>
      </c>
      <c r="F139" s="523">
        <f t="shared" si="44"/>
        <v>9173.796511627821</v>
      </c>
      <c r="G139" s="523">
        <f t="shared" si="36"/>
        <v>12139.760797342107</v>
      </c>
      <c r="H139" s="526">
        <f t="shared" si="37"/>
        <v>7296.9730106622073</v>
      </c>
      <c r="I139" s="577">
        <f t="shared" si="38"/>
        <v>7296.9730106622073</v>
      </c>
      <c r="J139" s="514">
        <f t="shared" si="39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  <c r="Q139" s="269"/>
    </row>
    <row r="140" spans="2:17">
      <c r="B140" s="195" t="str">
        <f t="shared" si="43"/>
        <v/>
      </c>
      <c r="C140" s="507">
        <f>IF(D93="","-",+C139+1)</f>
        <v>2052</v>
      </c>
      <c r="D140" s="374">
        <f>IF(F139+SUM(E$99:E139)=D$92,F139,D$92-SUM(E$99:E139))</f>
        <v>9173.796511627821</v>
      </c>
      <c r="E140" s="522">
        <f>IF(+J96&lt;F139,J96,D140)</f>
        <v>5931.9285714285716</v>
      </c>
      <c r="F140" s="523">
        <f t="shared" si="44"/>
        <v>3241.8679401992495</v>
      </c>
      <c r="G140" s="523">
        <f t="shared" si="36"/>
        <v>6207.8322259135348</v>
      </c>
      <c r="H140" s="526">
        <f t="shared" si="37"/>
        <v>6629.9626596730395</v>
      </c>
      <c r="I140" s="577">
        <f t="shared" si="38"/>
        <v>6629.9626596730395</v>
      </c>
      <c r="J140" s="514">
        <f t="shared" si="39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  <c r="Q140" s="269"/>
    </row>
    <row r="141" spans="2:17">
      <c r="B141" s="195" t="str">
        <f t="shared" si="43"/>
        <v/>
      </c>
      <c r="C141" s="507">
        <f>IF(D93="","-",+C140+1)</f>
        <v>2053</v>
      </c>
      <c r="D141" s="374">
        <f>IF(F140+SUM(E$99:E140)=D$92,F140,D$92-SUM(E$99:E140))</f>
        <v>3241.8679401992495</v>
      </c>
      <c r="E141" s="522">
        <f>IF(+J96&lt;F140,J96,D141)</f>
        <v>3241.8679401992495</v>
      </c>
      <c r="F141" s="523">
        <f t="shared" si="44"/>
        <v>0</v>
      </c>
      <c r="G141" s="523">
        <f t="shared" si="36"/>
        <v>1620.9339700996247</v>
      </c>
      <c r="H141" s="526">
        <f t="shared" si="37"/>
        <v>3424.1323965741917</v>
      </c>
      <c r="I141" s="577">
        <f t="shared" si="38"/>
        <v>3424.1323965741917</v>
      </c>
      <c r="J141" s="514">
        <f t="shared" si="39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  <c r="Q141" s="269"/>
    </row>
    <row r="142" spans="2:17">
      <c r="B142" s="195" t="str">
        <f t="shared" si="43"/>
        <v/>
      </c>
      <c r="C142" s="507">
        <f>IF(D93="","-",+C141+1)</f>
        <v>2054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4"/>
        <v>0</v>
      </c>
      <c r="G142" s="523">
        <f t="shared" si="36"/>
        <v>0</v>
      </c>
      <c r="H142" s="526">
        <f t="shared" si="37"/>
        <v>0</v>
      </c>
      <c r="I142" s="577">
        <f t="shared" si="38"/>
        <v>0</v>
      </c>
      <c r="J142" s="514">
        <f t="shared" si="39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  <c r="Q142" s="269"/>
    </row>
    <row r="143" spans="2:17">
      <c r="B143" s="195" t="str">
        <f t="shared" si="43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4"/>
        <v>0</v>
      </c>
      <c r="G143" s="523">
        <f t="shared" si="36"/>
        <v>0</v>
      </c>
      <c r="H143" s="526">
        <f t="shared" si="37"/>
        <v>0</v>
      </c>
      <c r="I143" s="577">
        <f t="shared" si="38"/>
        <v>0</v>
      </c>
      <c r="J143" s="514">
        <f t="shared" si="39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  <c r="Q143" s="269"/>
    </row>
    <row r="144" spans="2:17">
      <c r="B144" s="195" t="str">
        <f t="shared" si="43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4"/>
        <v>0</v>
      </c>
      <c r="G144" s="523">
        <f t="shared" si="36"/>
        <v>0</v>
      </c>
      <c r="H144" s="526">
        <f t="shared" si="37"/>
        <v>0</v>
      </c>
      <c r="I144" s="577">
        <f t="shared" si="38"/>
        <v>0</v>
      </c>
      <c r="J144" s="514">
        <f t="shared" si="39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  <c r="Q144" s="269"/>
    </row>
    <row r="145" spans="2:17">
      <c r="B145" s="195" t="str">
        <f t="shared" si="43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4"/>
        <v>0</v>
      </c>
      <c r="G145" s="523">
        <f t="shared" si="36"/>
        <v>0</v>
      </c>
      <c r="H145" s="526">
        <f t="shared" si="37"/>
        <v>0</v>
      </c>
      <c r="I145" s="577">
        <f t="shared" si="38"/>
        <v>0</v>
      </c>
      <c r="J145" s="514">
        <f t="shared" si="39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  <c r="Q145" s="269"/>
    </row>
    <row r="146" spans="2:17">
      <c r="B146" s="195" t="str">
        <f t="shared" si="43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4"/>
        <v>0</v>
      </c>
      <c r="G146" s="523">
        <f t="shared" si="36"/>
        <v>0</v>
      </c>
      <c r="H146" s="526">
        <f t="shared" si="37"/>
        <v>0</v>
      </c>
      <c r="I146" s="577">
        <f t="shared" si="38"/>
        <v>0</v>
      </c>
      <c r="J146" s="514">
        <f t="shared" si="39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  <c r="Q146" s="269"/>
    </row>
    <row r="147" spans="2:17">
      <c r="B147" s="195" t="str">
        <f t="shared" si="43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4"/>
        <v>0</v>
      </c>
      <c r="G147" s="523">
        <f t="shared" si="36"/>
        <v>0</v>
      </c>
      <c r="H147" s="526">
        <f t="shared" si="37"/>
        <v>0</v>
      </c>
      <c r="I147" s="577">
        <f t="shared" si="38"/>
        <v>0</v>
      </c>
      <c r="J147" s="514">
        <f t="shared" si="39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  <c r="Q147" s="269"/>
    </row>
    <row r="148" spans="2:17">
      <c r="B148" s="195" t="str">
        <f t="shared" si="43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4"/>
        <v>0</v>
      </c>
      <c r="G148" s="523">
        <f t="shared" si="36"/>
        <v>0</v>
      </c>
      <c r="H148" s="526">
        <f t="shared" si="37"/>
        <v>0</v>
      </c>
      <c r="I148" s="577">
        <f t="shared" si="38"/>
        <v>0</v>
      </c>
      <c r="J148" s="514">
        <f t="shared" si="39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  <c r="Q148" s="269"/>
    </row>
    <row r="149" spans="2:17">
      <c r="B149" s="195" t="str">
        <f t="shared" si="43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4"/>
        <v>0</v>
      </c>
      <c r="G149" s="523">
        <f t="shared" si="36"/>
        <v>0</v>
      </c>
      <c r="H149" s="526">
        <f t="shared" si="37"/>
        <v>0</v>
      </c>
      <c r="I149" s="577">
        <f t="shared" si="38"/>
        <v>0</v>
      </c>
      <c r="J149" s="514">
        <f t="shared" si="39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  <c r="Q149" s="269"/>
    </row>
    <row r="150" spans="2:17">
      <c r="B150" s="195" t="str">
        <f t="shared" si="43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4"/>
        <v>0</v>
      </c>
      <c r="G150" s="523">
        <f t="shared" si="36"/>
        <v>0</v>
      </c>
      <c r="H150" s="526">
        <f t="shared" si="37"/>
        <v>0</v>
      </c>
      <c r="I150" s="577">
        <f t="shared" si="38"/>
        <v>0</v>
      </c>
      <c r="J150" s="514">
        <f t="shared" si="39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  <c r="Q150" s="269"/>
    </row>
    <row r="151" spans="2:17">
      <c r="B151" s="195" t="str">
        <f t="shared" si="43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4"/>
        <v>0</v>
      </c>
      <c r="G151" s="523">
        <f t="shared" si="36"/>
        <v>0</v>
      </c>
      <c r="H151" s="526">
        <f t="shared" si="37"/>
        <v>0</v>
      </c>
      <c r="I151" s="577">
        <f t="shared" si="38"/>
        <v>0</v>
      </c>
      <c r="J151" s="514">
        <f t="shared" si="39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  <c r="Q151" s="269"/>
    </row>
    <row r="152" spans="2:17">
      <c r="B152" s="195" t="str">
        <f t="shared" si="43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4"/>
        <v>0</v>
      </c>
      <c r="G152" s="523">
        <f t="shared" si="36"/>
        <v>0</v>
      </c>
      <c r="H152" s="526">
        <f t="shared" si="37"/>
        <v>0</v>
      </c>
      <c r="I152" s="577">
        <f t="shared" si="38"/>
        <v>0</v>
      </c>
      <c r="J152" s="514">
        <f t="shared" si="39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  <c r="Q152" s="269"/>
    </row>
    <row r="153" spans="2:17">
      <c r="B153" s="195" t="str">
        <f t="shared" si="43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4"/>
        <v>0</v>
      </c>
      <c r="G153" s="523">
        <f t="shared" si="36"/>
        <v>0</v>
      </c>
      <c r="H153" s="526">
        <f t="shared" si="37"/>
        <v>0</v>
      </c>
      <c r="I153" s="577">
        <f t="shared" si="38"/>
        <v>0</v>
      </c>
      <c r="J153" s="514">
        <f t="shared" si="39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  <c r="Q153" s="269"/>
    </row>
    <row r="154" spans="2:17" ht="13.5" thickBot="1">
      <c r="B154" s="195" t="str">
        <f t="shared" si="43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4"/>
        <v>0</v>
      </c>
      <c r="G154" s="528">
        <f t="shared" si="36"/>
        <v>0</v>
      </c>
      <c r="H154" s="530">
        <f t="shared" si="37"/>
        <v>0</v>
      </c>
      <c r="I154" s="579">
        <f t="shared" si="38"/>
        <v>0</v>
      </c>
      <c r="J154" s="533">
        <f t="shared" si="39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  <c r="Q154" s="269"/>
    </row>
    <row r="155" spans="2:17">
      <c r="C155" s="374" t="s">
        <v>78</v>
      </c>
      <c r="D155" s="375"/>
      <c r="E155" s="375">
        <f>SUM(E99:E154)</f>
        <v>249141</v>
      </c>
      <c r="F155" s="375"/>
      <c r="G155" s="375"/>
      <c r="H155" s="375">
        <f>SUM(H99:H154)</f>
        <v>868512.9667747186</v>
      </c>
      <c r="I155" s="375">
        <f>SUM(I99:I154)</f>
        <v>868512.9667747186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S137"/>
  <sheetViews>
    <sheetView tabSelected="1" zoomScale="70" zoomScaleNormal="70" zoomScaleSheetLayoutView="7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0.7109375" style="183" customWidth="1"/>
    <col min="4" max="9" width="17.7109375" style="183" customWidth="1"/>
    <col min="10" max="10" width="17.7109375" style="183" bestFit="1" customWidth="1"/>
    <col min="11" max="11" width="2.140625" style="183" customWidth="1"/>
    <col min="12" max="15" width="17.7109375" style="183" customWidth="1"/>
    <col min="16" max="16" width="19.5703125" style="183" customWidth="1"/>
    <col min="17" max="17" width="2.140625" style="183" customWidth="1"/>
    <col min="18" max="18" width="16.42578125" style="183" customWidth="1"/>
    <col min="19" max="19" width="52.42578125" style="183" customWidth="1"/>
    <col min="20" max="16384" width="8.7109375" style="183"/>
  </cols>
  <sheetData>
    <row r="1" spans="1:19" ht="18">
      <c r="A1" s="679" t="str">
        <f>SWE.WS.F.BPU.ATRR.Projected!A1</f>
        <v xml:space="preserve">AEP West SPP Member Companies 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Q1" s="233"/>
      <c r="R1" s="233"/>
    </row>
    <row r="2" spans="1:19" ht="18">
      <c r="A2" s="679" t="str">
        <f>SWE.WS.F.BPU.ATRR.Projected!A2</f>
        <v>2022 Cost of Service Formula Rate Projected on 2021 FF1 Balances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Q2" s="267" t="s">
        <v>111</v>
      </c>
      <c r="R2" s="233"/>
    </row>
    <row r="3" spans="1:19" ht="18">
      <c r="A3" s="682" t="s">
        <v>126</v>
      </c>
      <c r="B3" s="681"/>
      <c r="C3" s="681"/>
      <c r="D3" s="681"/>
      <c r="E3" s="681"/>
      <c r="F3" s="681"/>
      <c r="G3" s="681"/>
      <c r="H3" s="681"/>
      <c r="I3" s="681"/>
      <c r="J3" s="681"/>
      <c r="K3" s="681"/>
      <c r="Q3" s="233"/>
      <c r="R3" s="233"/>
    </row>
    <row r="4" spans="1:19" ht="18">
      <c r="A4" s="681" t="str">
        <f>"Based on a Carrying Charge Derived from ""Trued-Up"" "&amp;M16&amp;" Data"</f>
        <v>Based on a Carrying Charge Derived from "Trued-Up" 2020 Data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Q4" s="233"/>
      <c r="R4" s="233"/>
    </row>
    <row r="5" spans="1:19" ht="18">
      <c r="A5" s="686" t="str">
        <f>SWE.WS.F.BPU.ATRR.Projected!A5</f>
        <v>SOUTHWESTERN ELECTRIC POWER COMPANY</v>
      </c>
      <c r="B5" s="687"/>
      <c r="C5" s="687"/>
      <c r="D5" s="687"/>
      <c r="E5" s="687"/>
      <c r="F5" s="687"/>
      <c r="G5" s="687"/>
      <c r="H5" s="687"/>
      <c r="I5" s="687"/>
      <c r="J5" s="687"/>
      <c r="K5" s="687"/>
      <c r="N5" s="249"/>
      <c r="Q5" s="233"/>
      <c r="R5" s="233"/>
    </row>
    <row r="6" spans="1:19" ht="20.25">
      <c r="A6" s="401"/>
      <c r="C6" s="332"/>
      <c r="D6" s="195"/>
      <c r="I6" s="247"/>
      <c r="K6" s="233"/>
      <c r="Q6" s="233"/>
      <c r="R6" s="233"/>
    </row>
    <row r="7" spans="1:19">
      <c r="D7" s="195"/>
      <c r="I7" s="247"/>
      <c r="K7" s="233"/>
      <c r="Q7" s="233"/>
      <c r="R7" s="233"/>
    </row>
    <row r="8" spans="1:19" ht="18">
      <c r="B8" s="273" t="s">
        <v>0</v>
      </c>
      <c r="C8" s="676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7"/>
      <c r="E8" s="677"/>
      <c r="F8" s="677"/>
      <c r="G8" s="677"/>
      <c r="H8" s="677"/>
      <c r="I8" s="677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7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>
      <c r="D11" s="195"/>
      <c r="I11" s="247"/>
      <c r="K11" s="233"/>
      <c r="Q11" s="233"/>
      <c r="R11" s="233"/>
    </row>
    <row r="12" spans="1:19">
      <c r="C12" s="277" t="str">
        <f>S105</f>
        <v xml:space="preserve">   ROE w/o incentives  (True-Up TCOS, ln 135)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.5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2020</v>
      </c>
      <c r="N16" s="233"/>
      <c r="O16" s="233"/>
      <c r="P16" s="302"/>
      <c r="Q16" s="283"/>
      <c r="R16" s="272"/>
      <c r="S16" s="269"/>
    </row>
    <row r="17" spans="3:19">
      <c r="C17" s="289" t="s">
        <v>8</v>
      </c>
      <c r="D17" s="290">
        <f>R107</f>
        <v>0.49733071591953787</v>
      </c>
      <c r="E17" s="291">
        <f>R108</f>
        <v>3.924455932018886E-2</v>
      </c>
      <c r="F17" s="409">
        <f>E17*D17</f>
        <v>1.9517524782656299E-2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SUM('S.001:S.xyz - blank'!M87)</f>
        <v>79416494.826505467</v>
      </c>
      <c r="O17" s="411">
        <f>SUM('S.001:S.xyz - blank'!N87)</f>
        <v>79416494.826505467</v>
      </c>
      <c r="P17" s="412">
        <f>+O17-N17</f>
        <v>0</v>
      </c>
      <c r="Q17" s="294"/>
      <c r="R17" s="272"/>
      <c r="S17" s="269"/>
    </row>
    <row r="18" spans="3:19" ht="13.5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SUM('S.001:S.xyz - blank'!M88)</f>
        <v>83510906.370861635</v>
      </c>
      <c r="O18" s="413">
        <f>SUM('S.001:S.xyz - blank'!N88)</f>
        <v>83510906.370861635</v>
      </c>
      <c r="P18" s="308">
        <f>+O18-N18</f>
        <v>0</v>
      </c>
      <c r="Q18" s="300"/>
      <c r="R18" s="272"/>
      <c r="S18" s="269"/>
    </row>
    <row r="19" spans="3:19">
      <c r="C19" s="303" t="s">
        <v>13</v>
      </c>
      <c r="D19" s="290">
        <f>R111</f>
        <v>0.50266928408046219</v>
      </c>
      <c r="E19" s="291">
        <f>+F14</f>
        <v>0.105</v>
      </c>
      <c r="F19" s="414">
        <f>E19*D19</f>
        <v>5.2780274828448527E-2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2020</v>
      </c>
      <c r="N19" s="415">
        <f>ROUND(N18-N17,0)</f>
        <v>4094412</v>
      </c>
      <c r="O19" s="415">
        <f>+O18-O17</f>
        <v>4094411.5443561673</v>
      </c>
      <c r="P19" s="416">
        <f>+P18-P17</f>
        <v>0</v>
      </c>
      <c r="Q19" s="300"/>
      <c r="R19" s="272"/>
      <c r="S19" s="269"/>
    </row>
    <row r="20" spans="3:19">
      <c r="C20" s="277"/>
      <c r="D20" s="278"/>
      <c r="E20" s="309" t="s">
        <v>15</v>
      </c>
      <c r="F20" s="409">
        <f>SUM(F17:F19)</f>
        <v>7.2297799611104829E-2</v>
      </c>
      <c r="G20" s="409"/>
      <c r="H20" s="417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.5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7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>
      <c r="C24" s="277" t="str">
        <f>S112</f>
        <v xml:space="preserve">   Rate Base  (TCOS, ln 63)</v>
      </c>
      <c r="D24" s="278"/>
      <c r="E24" s="315">
        <f>R112</f>
        <v>1440375870.3793397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>
      <c r="C25" s="283" t="s">
        <v>18</v>
      </c>
      <c r="D25" s="280"/>
      <c r="E25" s="317">
        <f>F20</f>
        <v>7.2297799611104829E-2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>
      <c r="C26" s="318" t="s">
        <v>19</v>
      </c>
      <c r="D26" s="318"/>
      <c r="E26" s="299">
        <f>E24*E25</f>
        <v>104136006.04135621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7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>
      <c r="C30" s="283" t="s">
        <v>20</v>
      </c>
      <c r="D30" s="309"/>
      <c r="E30" s="323">
        <f>E26</f>
        <v>104136006.04135621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>
      <c r="C31" s="277" t="str">
        <f>S113</f>
        <v xml:space="preserve">   Tax Rate  (TCOS, ln 99)</v>
      </c>
      <c r="D31" s="309"/>
      <c r="E31" s="324">
        <f>R113</f>
        <v>0.24823600000000001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>
      <c r="C32" s="283" t="s">
        <v>21</v>
      </c>
      <c r="D32" s="270"/>
      <c r="E32" s="285">
        <f>IF(F17&gt;0,($E31/(1-$E31))*(1-$F17/$F20),0)</f>
        <v>0.24106258394815777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>
      <c r="C33" s="319" t="s">
        <v>22</v>
      </c>
      <c r="D33" s="270"/>
      <c r="E33" s="326">
        <f>E30*E32</f>
        <v>25103294.698370297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">
      <c r="C34" s="277" t="str">
        <f>S114</f>
        <v xml:space="preserve">   ITC Adjustment  (TCOS, ln 108)</v>
      </c>
      <c r="D34" s="327"/>
      <c r="E34" s="328">
        <f>R114</f>
        <v>-153027.21592106848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">
      <c r="C35" s="334" t="str">
        <f>+S115</f>
        <v xml:space="preserve">   Excess DFIT Adjustment  (TCOS, ln 109)</v>
      </c>
      <c r="D35" s="327"/>
      <c r="E35" s="328">
        <f>R115</f>
        <v>-4597380.9611166175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">
      <c r="C36" s="334" t="str">
        <f>+S116</f>
        <v xml:space="preserve">   Tax Effect of Permanent and Flow Through Differences (TCOS, ln 110)</v>
      </c>
      <c r="D36" s="327"/>
      <c r="E36" s="328">
        <f>R116</f>
        <v>353030.09481699037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">
      <c r="C37" s="319" t="s">
        <v>23</v>
      </c>
      <c r="D37" s="327"/>
      <c r="E37" s="328">
        <f>E33+E34+E35+E36</f>
        <v>20705916.616149604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.75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7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246300877.4239842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>
      <c r="B45" s="269"/>
      <c r="C45" s="277" t="str">
        <f>S118</f>
        <v xml:space="preserve">   Return  (TCOS, ln 112)</v>
      </c>
      <c r="D45" s="335"/>
      <c r="E45" s="335"/>
      <c r="F45" s="328">
        <f>R118</f>
        <v>104136006.04135621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>
      <c r="B46" s="269"/>
      <c r="C46" s="277" t="str">
        <f>S119</f>
        <v xml:space="preserve">   Income Taxes  (TCOS, ln 111)</v>
      </c>
      <c r="D46" s="335"/>
      <c r="E46" s="335"/>
      <c r="F46" s="328">
        <f>R119</f>
        <v>20705916.616149604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>
      <c r="B47" s="269"/>
      <c r="C47" s="277" t="str">
        <f>S120</f>
        <v xml:space="preserve">  Gross Margin Taxes  (TCOS, ln 116)</v>
      </c>
      <c r="D47" s="335"/>
      <c r="E47" s="335"/>
      <c r="F47" s="339">
        <f>R120</f>
        <v>99559.215402905291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>
      <c r="B48" s="269"/>
      <c r="C48" s="340" t="s">
        <v>26</v>
      </c>
      <c r="D48" s="335"/>
      <c r="E48" s="335"/>
      <c r="F48" s="336">
        <f>F44-F45-F46-F47</f>
        <v>121359395.55107549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7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121359395.55107549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>
      <c r="B53" s="269"/>
      <c r="C53" s="283" t="s">
        <v>93</v>
      </c>
      <c r="D53" s="349"/>
      <c r="E53" s="340"/>
      <c r="F53" s="350">
        <f>E26</f>
        <v>104136006.04135621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20705916.616149604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246201318.2085813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136691.53954367118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>
      <c r="B57" s="269"/>
      <c r="C57" s="340" t="s">
        <v>28</v>
      </c>
      <c r="D57" s="270"/>
      <c r="E57" s="269"/>
      <c r="F57" s="355">
        <f>+F55+F56</f>
        <v>246338009.74812496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>
      <c r="B58" s="269"/>
      <c r="C58" s="277" t="str">
        <f>S121</f>
        <v xml:space="preserve">   Less: Depreciation  (TCOS, ln 86)</v>
      </c>
      <c r="D58" s="270"/>
      <c r="E58" s="269"/>
      <c r="F58" s="356">
        <f>R121</f>
        <v>55239556.882408276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191098452.8657167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7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246201318.2085813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0.39634968110566327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>
      <c r="B65" s="269"/>
      <c r="C65" s="340" t="s">
        <v>30</v>
      </c>
      <c r="D65" s="325"/>
      <c r="E65" s="357"/>
      <c r="F65" s="360">
        <f>+F64*F62</f>
        <v>97581813.959765121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>
      <c r="B66" s="269"/>
      <c r="C66" s="340" t="str">
        <f>+SWE.WS.F.BPU.ATRR.Projected!C66</f>
        <v xml:space="preserve">       Taxable Percentage of Revenue (22%)</v>
      </c>
      <c r="D66" s="325"/>
      <c r="E66" s="357"/>
      <c r="F66" s="363">
        <f>+SWE.WS.F.BPU.ATRR.Projected!F66</f>
        <v>0.14000000000000001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>
      <c r="B67" s="269"/>
      <c r="C67" s="340" t="s">
        <v>31</v>
      </c>
      <c r="D67" s="325"/>
      <c r="E67" s="357"/>
      <c r="F67" s="360">
        <f>+F65*F66</f>
        <v>13661453.954367118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>
      <c r="B69" s="269"/>
      <c r="C69" s="340" t="s">
        <v>33</v>
      </c>
      <c r="D69" s="325"/>
      <c r="E69" s="357"/>
      <c r="F69" s="360">
        <f>+F67*F68</f>
        <v>136614.53954367118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>
      <c r="B70" s="269"/>
      <c r="C70" s="340" t="s">
        <v>34</v>
      </c>
      <c r="D70" s="325"/>
      <c r="E70" s="357"/>
      <c r="F70" s="364">
        <f>+ROUND((F69*F66*F64)/(1-F68)*F68,0)</f>
        <v>77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>
      <c r="B71" s="269"/>
      <c r="C71" s="340" t="s">
        <v>35</v>
      </c>
      <c r="D71" s="325"/>
      <c r="E71" s="357"/>
      <c r="F71" s="360">
        <f>+F69+F70</f>
        <v>136691.53954367118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7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1699167193.6345296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246338009.74812496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0.14497573321269602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191098452.8657167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0.11246595013228561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0.11244409688307042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2.1853249215192383E-5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.75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2347576796.2799497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2467902385.6957197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4815479181.9756699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>
      <c r="B89" s="269"/>
      <c r="C89" s="340" t="str">
        <f>+S127</f>
        <v>Transmission Plant Average Balance for 2019</v>
      </c>
      <c r="D89" s="325"/>
      <c r="E89" s="191"/>
      <c r="F89" s="351">
        <f>+F88/2</f>
        <v>2407739590.9878349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>
      <c r="B90" s="269"/>
      <c r="C90" s="277" t="str">
        <f>S128</f>
        <v>Annual Depreciation Expense  (True-Up TCOS,  ln 86)</v>
      </c>
      <c r="D90" s="325"/>
      <c r="E90" s="357"/>
      <c r="F90" s="351">
        <f>R128</f>
        <v>57810811.787600704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>
      <c r="B91" s="269"/>
      <c r="C91" s="340" t="s">
        <v>41</v>
      </c>
      <c r="D91" s="270"/>
      <c r="E91" s="269"/>
      <c r="F91" s="366">
        <f>IF(F89=0,0,F90/F89)</f>
        <v>2.4010408768450904E-2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>
      <c r="B92" s="269"/>
      <c r="C92" s="340" t="s">
        <v>42</v>
      </c>
      <c r="D92" s="270"/>
      <c r="E92" s="269"/>
      <c r="F92" s="371">
        <f>IF(F91=0,0,1/F91)</f>
        <v>41.648603721981438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>
      <c r="B93" s="269"/>
      <c r="C93" s="340" t="s">
        <v>43</v>
      </c>
      <c r="D93" s="270"/>
      <c r="E93" s="269"/>
      <c r="F93" s="372">
        <f>ROUND(F92,0)</f>
        <v>42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2020</v>
      </c>
      <c r="S104" s="434" t="s">
        <v>82</v>
      </c>
    </row>
    <row r="105" spans="3:19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434</v>
      </c>
    </row>
    <row r="106" spans="3:19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0.49733071591953787</v>
      </c>
      <c r="S107" s="385" t="s">
        <v>98</v>
      </c>
    </row>
    <row r="108" spans="3:19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3.924455932018886E-2</v>
      </c>
      <c r="S108" s="385" t="s">
        <v>99</v>
      </c>
    </row>
    <row r="109" spans="3:19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0.50266928408046219</v>
      </c>
      <c r="S111" s="387" t="s">
        <v>102</v>
      </c>
    </row>
    <row r="112" spans="3:19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1440375870.3793397</v>
      </c>
      <c r="S112" s="439" t="s">
        <v>449</v>
      </c>
    </row>
    <row r="113" spans="3:19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0.24823600000000001</v>
      </c>
      <c r="S113" s="441" t="s">
        <v>450</v>
      </c>
    </row>
    <row r="114" spans="3:19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-153027.21592106848</v>
      </c>
      <c r="S114" s="441" t="s">
        <v>451</v>
      </c>
    </row>
    <row r="115" spans="3:19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-4597380.9611166175</v>
      </c>
      <c r="S115" s="442" t="s">
        <v>436</v>
      </c>
    </row>
    <row r="116" spans="3:19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353030.09481699037</v>
      </c>
      <c r="S116" s="442" t="s">
        <v>437</v>
      </c>
    </row>
    <row r="117" spans="3:19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246300877.4239842</v>
      </c>
      <c r="S117" s="441" t="s">
        <v>452</v>
      </c>
    </row>
    <row r="118" spans="3:19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104136006.04135621</v>
      </c>
      <c r="S118" s="441" t="s">
        <v>453</v>
      </c>
    </row>
    <row r="119" spans="3:19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20705916.616149604</v>
      </c>
      <c r="S119" s="441" t="s">
        <v>454</v>
      </c>
    </row>
    <row r="120" spans="3:19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99559.215402905291</v>
      </c>
      <c r="S120" s="441" t="s">
        <v>455</v>
      </c>
    </row>
    <row r="121" spans="3:19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55239556.882408276</v>
      </c>
      <c r="S121" s="441" t="s">
        <v>456</v>
      </c>
    </row>
    <row r="122" spans="3:19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0.39634968110566327</v>
      </c>
      <c r="S122" s="441" t="s">
        <v>105</v>
      </c>
    </row>
    <row r="123" spans="3:19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1699167193.6345296</v>
      </c>
      <c r="S123" s="441" t="s">
        <v>438</v>
      </c>
    </row>
    <row r="124" spans="3:19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0.11244409688307042</v>
      </c>
      <c r="S124" s="443" t="s">
        <v>439</v>
      </c>
    </row>
    <row r="125" spans="3:19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2347576796.2799497</v>
      </c>
      <c r="S125" s="385" t="s">
        <v>38</v>
      </c>
    </row>
    <row r="126" spans="3:19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69"/>
      <c r="O126" s="269"/>
      <c r="P126" s="269"/>
      <c r="Q126" s="272"/>
      <c r="R126" s="445">
        <v>2467902385.6957197</v>
      </c>
      <c r="S126" s="387" t="s">
        <v>40</v>
      </c>
    </row>
    <row r="127" spans="3:19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69"/>
      <c r="O127" s="269"/>
      <c r="P127" s="269"/>
      <c r="Q127" s="272"/>
      <c r="R127" s="445">
        <v>2398277188.0493708</v>
      </c>
      <c r="S127" s="395" t="s">
        <v>447</v>
      </c>
    </row>
    <row r="128" spans="3:19" ht="13.5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57810811.787600704</v>
      </c>
      <c r="S128" s="397" t="s">
        <v>448</v>
      </c>
    </row>
    <row r="129" spans="3:19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f>+N17</f>
        <v>79416494.826505467</v>
      </c>
      <c r="S132" s="183" t="s">
        <v>121</v>
      </c>
    </row>
    <row r="133" spans="3:19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f>+O17</f>
        <v>79416494.826505467</v>
      </c>
      <c r="S133" s="183" t="s">
        <v>122</v>
      </c>
    </row>
    <row r="134" spans="3:19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f>+N18</f>
        <v>83510906.370861635</v>
      </c>
      <c r="S134" s="183" t="s">
        <v>123</v>
      </c>
    </row>
    <row r="135" spans="3:19" ht="13.5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f>+O18</f>
        <v>83510906.370861635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27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46007.95617660469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46007.95617660469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666" t="s">
        <v>488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10036.119047619048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56119.304010268112</v>
      </c>
      <c r="H23" s="610">
        <v>56119.304010268112</v>
      </c>
      <c r="I23" s="511">
        <f t="shared" si="9"/>
        <v>0</v>
      </c>
      <c r="J23" s="511"/>
      <c r="K23" s="518">
        <f>G23</f>
        <v>56119.304010268112</v>
      </c>
      <c r="L23" s="519">
        <f t="shared" si="6"/>
        <v>0</v>
      </c>
      <c r="M23" s="518">
        <f>H23</f>
        <v>56119.304010268112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10280.90243902439</v>
      </c>
      <c r="F24" s="608">
        <v>345243.71228695672</v>
      </c>
      <c r="G24" s="609">
        <v>54812.661978610966</v>
      </c>
      <c r="H24" s="610">
        <v>54812.661978610966</v>
      </c>
      <c r="I24" s="511">
        <f t="shared" si="9"/>
        <v>0</v>
      </c>
      <c r="J24" s="511"/>
      <c r="K24" s="518">
        <f>G24</f>
        <v>54812.661978610966</v>
      </c>
      <c r="L24" s="519">
        <f t="shared" ref="L24" si="10">IF(K24&lt;&gt;0,+G24-K24,0)</f>
        <v>0</v>
      </c>
      <c r="M24" s="518">
        <f>H24</f>
        <v>54812.661978610966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45085.524504887275</v>
      </c>
      <c r="H25" s="610">
        <v>45085.524504887275</v>
      </c>
      <c r="I25" s="511">
        <f t="shared" si="9"/>
        <v>0</v>
      </c>
      <c r="J25" s="511"/>
      <c r="K25" s="518">
        <f>G25</f>
        <v>45085.524504887275</v>
      </c>
      <c r="L25" s="519">
        <f t="shared" ref="L25" si="11">IF(K25&lt;&gt;0,+G25-K25,0)</f>
        <v>0</v>
      </c>
      <c r="M25" s="518">
        <f>H25</f>
        <v>45085.524504887275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335440.99135672417</v>
      </c>
      <c r="E26" s="609">
        <v>10036.119047619048</v>
      </c>
      <c r="F26" s="608">
        <v>325404.87230910512</v>
      </c>
      <c r="G26" s="609">
        <v>45062.451608216499</v>
      </c>
      <c r="H26" s="610">
        <v>45062.451608216499</v>
      </c>
      <c r="I26" s="511">
        <f t="shared" si="9"/>
        <v>0</v>
      </c>
      <c r="J26" s="511"/>
      <c r="K26" s="518">
        <f>G26</f>
        <v>45062.451608216499</v>
      </c>
      <c r="L26" s="519">
        <f t="shared" ref="L26" si="12">IF(K26&lt;&gt;0,+G26-K26,0)</f>
        <v>0</v>
      </c>
      <c r="M26" s="518">
        <f>H26</f>
        <v>45062.451608216499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23">
        <f>IF(F26+SUM(E$17:E26)=D$10,F26,D$10-SUM(E$17:E26))</f>
        <v>324926.69080031331</v>
      </c>
      <c r="E27" s="522">
        <f>IF(+I14&lt;F26,I14,D27)</f>
        <v>10036.119047619048</v>
      </c>
      <c r="F27" s="523">
        <f t="shared" ref="F27:F49" si="13">+D27-E27</f>
        <v>314890.57175269426</v>
      </c>
      <c r="G27" s="524">
        <f t="shared" ref="G27:G53" si="14">+I$12*((D27+F27)/2)+E27</f>
        <v>46007.95617660469</v>
      </c>
      <c r="H27" s="491">
        <f t="shared" ref="H27:H53" si="15">+I$13*((D27+F27)/2)+E27</f>
        <v>46007.95617660469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314890.57175269426</v>
      </c>
      <c r="E28" s="522">
        <f>IF(+I14&lt;F27,I14,D28)</f>
        <v>10036.119047619048</v>
      </c>
      <c r="F28" s="523">
        <f t="shared" si="13"/>
        <v>304854.45270507521</v>
      </c>
      <c r="G28" s="524">
        <f t="shared" si="14"/>
        <v>44879.453834084183</v>
      </c>
      <c r="H28" s="491">
        <f t="shared" si="15"/>
        <v>44879.453834084183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304854.45270507521</v>
      </c>
      <c r="E29" s="522">
        <f>IF(+I14&lt;F28,I14,D29)</f>
        <v>10036.119047619048</v>
      </c>
      <c r="F29" s="523">
        <f t="shared" si="13"/>
        <v>294818.33365745615</v>
      </c>
      <c r="G29" s="524">
        <f t="shared" si="14"/>
        <v>43750.951491563676</v>
      </c>
      <c r="H29" s="491">
        <f t="shared" si="15"/>
        <v>43750.951491563676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294818.33365745615</v>
      </c>
      <c r="E30" s="522">
        <f>IF(+I14&lt;F29,I14,D30)</f>
        <v>10036.119047619048</v>
      </c>
      <c r="F30" s="523">
        <f t="shared" si="13"/>
        <v>284782.2146098371</v>
      </c>
      <c r="G30" s="524">
        <f t="shared" si="14"/>
        <v>42622.449149043176</v>
      </c>
      <c r="H30" s="491">
        <f t="shared" si="15"/>
        <v>42622.449149043176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284782.2146098371</v>
      </c>
      <c r="E31" s="522">
        <f>IF(+I14&lt;F30,I14,D31)</f>
        <v>10036.119047619048</v>
      </c>
      <c r="F31" s="523">
        <f t="shared" si="13"/>
        <v>274746.09556221805</v>
      </c>
      <c r="G31" s="524">
        <f t="shared" si="14"/>
        <v>41493.946806522668</v>
      </c>
      <c r="H31" s="491">
        <f t="shared" si="15"/>
        <v>41493.946806522668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274746.09556221805</v>
      </c>
      <c r="E32" s="522">
        <f>IF(+I14&lt;F31,I14,D32)</f>
        <v>10036.119047619048</v>
      </c>
      <c r="F32" s="523">
        <f t="shared" si="13"/>
        <v>264709.97651459899</v>
      </c>
      <c r="G32" s="524">
        <f t="shared" si="14"/>
        <v>40365.444464002161</v>
      </c>
      <c r="H32" s="491">
        <f t="shared" si="15"/>
        <v>40365.444464002161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264709.97651459899</v>
      </c>
      <c r="E33" s="522">
        <f>IF(+I14&lt;F32,I14,D33)</f>
        <v>10036.119047619048</v>
      </c>
      <c r="F33" s="523">
        <f t="shared" si="13"/>
        <v>254673.85746697994</v>
      </c>
      <c r="G33" s="524">
        <f t="shared" si="14"/>
        <v>39236.942121481661</v>
      </c>
      <c r="H33" s="491">
        <f t="shared" si="15"/>
        <v>39236.942121481661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254673.85746697994</v>
      </c>
      <c r="E34" s="522">
        <f>IF(+I14&lt;F33,I14,D34)</f>
        <v>10036.119047619048</v>
      </c>
      <c r="F34" s="523">
        <f t="shared" si="13"/>
        <v>244637.73841936089</v>
      </c>
      <c r="G34" s="524">
        <f t="shared" si="14"/>
        <v>38108.439778961154</v>
      </c>
      <c r="H34" s="491">
        <f t="shared" si="15"/>
        <v>38108.439778961154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244637.73841936089</v>
      </c>
      <c r="E35" s="522">
        <f>IF(+I14&lt;F34,I14,D35)</f>
        <v>10036.119047619048</v>
      </c>
      <c r="F35" s="523">
        <f t="shared" si="13"/>
        <v>234601.61937174184</v>
      </c>
      <c r="G35" s="524">
        <f t="shared" si="14"/>
        <v>36979.937436440647</v>
      </c>
      <c r="H35" s="491">
        <f t="shared" si="15"/>
        <v>36979.937436440647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234601.61937174184</v>
      </c>
      <c r="E36" s="522">
        <f>IF(+I14&lt;F35,I14,D36)</f>
        <v>10036.119047619048</v>
      </c>
      <c r="F36" s="523">
        <f t="shared" si="13"/>
        <v>224565.50032412278</v>
      </c>
      <c r="G36" s="524">
        <f t="shared" si="14"/>
        <v>35851.435093920147</v>
      </c>
      <c r="H36" s="491">
        <f t="shared" si="15"/>
        <v>35851.435093920147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224565.50032412278</v>
      </c>
      <c r="E37" s="522">
        <f>IF(+I14&lt;F36,I14,D37)</f>
        <v>10036.119047619048</v>
      </c>
      <c r="F37" s="523">
        <f t="shared" si="13"/>
        <v>214529.38127650373</v>
      </c>
      <c r="G37" s="524">
        <f t="shared" si="14"/>
        <v>34722.93275139964</v>
      </c>
      <c r="H37" s="491">
        <f t="shared" si="15"/>
        <v>34722.93275139964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214529.38127650373</v>
      </c>
      <c r="E38" s="522">
        <f>IF(+I14&lt;F37,I14,D38)</f>
        <v>10036.119047619048</v>
      </c>
      <c r="F38" s="523">
        <f t="shared" si="13"/>
        <v>204493.26222888468</v>
      </c>
      <c r="G38" s="524">
        <f t="shared" si="14"/>
        <v>33594.430408879132</v>
      </c>
      <c r="H38" s="491">
        <f t="shared" si="15"/>
        <v>33594.430408879132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204493.26222888468</v>
      </c>
      <c r="E39" s="522">
        <f>IF(+I14&lt;F38,I14,D39)</f>
        <v>10036.119047619048</v>
      </c>
      <c r="F39" s="523">
        <f t="shared" si="13"/>
        <v>194457.14318126562</v>
      </c>
      <c r="G39" s="524">
        <f t="shared" si="14"/>
        <v>32465.928066358625</v>
      </c>
      <c r="H39" s="491">
        <f t="shared" si="15"/>
        <v>32465.928066358625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194457.14318126562</v>
      </c>
      <c r="E40" s="522">
        <f>IF(+I14&lt;F39,I14,D40)</f>
        <v>10036.119047619048</v>
      </c>
      <c r="F40" s="523">
        <f t="shared" si="13"/>
        <v>184421.02413364657</v>
      </c>
      <c r="G40" s="524">
        <f t="shared" si="14"/>
        <v>31337.425723838125</v>
      </c>
      <c r="H40" s="491">
        <f t="shared" si="15"/>
        <v>31337.425723838125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184421.02413364657</v>
      </c>
      <c r="E41" s="522">
        <f>IF(+I14&lt;F40,I14,D41)</f>
        <v>10036.119047619048</v>
      </c>
      <c r="F41" s="523">
        <f t="shared" si="13"/>
        <v>174384.90508602752</v>
      </c>
      <c r="G41" s="524">
        <f t="shared" si="14"/>
        <v>30208.923381317618</v>
      </c>
      <c r="H41" s="491">
        <f t="shared" si="15"/>
        <v>30208.923381317618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174384.90508602752</v>
      </c>
      <c r="E42" s="522">
        <f>IF(+I14&lt;F41,I14,D42)</f>
        <v>10036.119047619048</v>
      </c>
      <c r="F42" s="523">
        <f t="shared" si="13"/>
        <v>164348.78603840846</v>
      </c>
      <c r="G42" s="524">
        <f t="shared" si="14"/>
        <v>29080.421038797111</v>
      </c>
      <c r="H42" s="491">
        <f t="shared" si="15"/>
        <v>29080.421038797111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164348.78603840846</v>
      </c>
      <c r="E43" s="522">
        <f>IF(+I14&lt;F42,I14,D43)</f>
        <v>10036.119047619048</v>
      </c>
      <c r="F43" s="523">
        <f t="shared" si="13"/>
        <v>154312.66699078941</v>
      </c>
      <c r="G43" s="524">
        <f t="shared" si="14"/>
        <v>27951.918696276603</v>
      </c>
      <c r="H43" s="491">
        <f t="shared" si="15"/>
        <v>27951.918696276603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154312.66699078941</v>
      </c>
      <c r="E44" s="522">
        <f>IF(+I14&lt;F43,I14,D44)</f>
        <v>10036.119047619048</v>
      </c>
      <c r="F44" s="523">
        <f t="shared" si="13"/>
        <v>144276.54794317036</v>
      </c>
      <c r="G44" s="524">
        <f t="shared" si="14"/>
        <v>26823.416353756103</v>
      </c>
      <c r="H44" s="491">
        <f t="shared" si="15"/>
        <v>26823.416353756103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144276.54794317036</v>
      </c>
      <c r="E45" s="522">
        <f>IF(+I14&lt;F44,I14,D45)</f>
        <v>10036.119047619048</v>
      </c>
      <c r="F45" s="523">
        <f t="shared" si="13"/>
        <v>134240.4288955513</v>
      </c>
      <c r="G45" s="524">
        <f t="shared" si="14"/>
        <v>25694.914011235596</v>
      </c>
      <c r="H45" s="491">
        <f t="shared" si="15"/>
        <v>25694.914011235596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134240.4288955513</v>
      </c>
      <c r="E46" s="522">
        <f>IF(+I14&lt;F45,I14,D46)</f>
        <v>10036.119047619048</v>
      </c>
      <c r="F46" s="523">
        <f t="shared" si="13"/>
        <v>124204.30984793225</v>
      </c>
      <c r="G46" s="524">
        <f t="shared" si="14"/>
        <v>24566.411668715089</v>
      </c>
      <c r="H46" s="491">
        <f t="shared" si="15"/>
        <v>24566.411668715089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124204.30984793225</v>
      </c>
      <c r="E47" s="522">
        <f>IF(+I14&lt;F46,I14,D47)</f>
        <v>10036.119047619048</v>
      </c>
      <c r="F47" s="523">
        <f t="shared" si="13"/>
        <v>114168.1908003132</v>
      </c>
      <c r="G47" s="524">
        <f t="shared" si="14"/>
        <v>23437.909326194585</v>
      </c>
      <c r="H47" s="491">
        <f t="shared" si="15"/>
        <v>23437.909326194585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114168.1908003132</v>
      </c>
      <c r="E48" s="522">
        <f>IF(+I14&lt;F47,I14,D48)</f>
        <v>10036.119047619048</v>
      </c>
      <c r="F48" s="523">
        <f t="shared" si="13"/>
        <v>104132.07175269414</v>
      </c>
      <c r="G48" s="524">
        <f t="shared" si="14"/>
        <v>22309.406983674082</v>
      </c>
      <c r="H48" s="491">
        <f t="shared" si="15"/>
        <v>22309.406983674082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104132.07175269414</v>
      </c>
      <c r="E49" s="522">
        <f>IF(+I14&lt;F48,I14,D49)</f>
        <v>10036.119047619048</v>
      </c>
      <c r="F49" s="523">
        <f t="shared" si="13"/>
        <v>94095.952705075091</v>
      </c>
      <c r="G49" s="524">
        <f t="shared" si="14"/>
        <v>21180.904641153575</v>
      </c>
      <c r="H49" s="491">
        <f t="shared" si="15"/>
        <v>21180.904641153575</v>
      </c>
      <c r="I49" s="511">
        <f t="shared" si="9"/>
        <v>0</v>
      </c>
      <c r="J49" s="511"/>
      <c r="K49" s="525"/>
      <c r="L49" s="514">
        <f t="shared" ref="L49:L72" si="16">IF(K49&lt;&gt;0,+G49-K49,0)</f>
        <v>0</v>
      </c>
      <c r="M49" s="525"/>
      <c r="N49" s="514">
        <f t="shared" ref="N49:N72" si="17">IF(M49&lt;&gt;0,+H49-M49,0)</f>
        <v>0</v>
      </c>
      <c r="O49" s="514">
        <f t="shared" ref="O49:O72" si="18">+N49-L49</f>
        <v>0</v>
      </c>
      <c r="P49" s="272"/>
    </row>
    <row r="50" spans="2:17">
      <c r="B50" s="195" t="str">
        <f t="shared" ref="B50:B72" si="19">IF(D50=F49,"","IU")</f>
        <v/>
      </c>
      <c r="C50" s="507">
        <f>IF(D11="","-",+C49+1)</f>
        <v>2045</v>
      </c>
      <c r="D50" s="523">
        <f>IF(F49+SUM(E$17:E49)=D$10,F49,D$10-SUM(E$17:E49))</f>
        <v>94095.952705075091</v>
      </c>
      <c r="E50" s="522">
        <f>IF(+I14&lt;F49,I14,D50)</f>
        <v>10036.119047619048</v>
      </c>
      <c r="F50" s="523">
        <f t="shared" ref="F50:F72" si="20">+D50-E50</f>
        <v>84059.833657456038</v>
      </c>
      <c r="G50" s="524">
        <f t="shared" si="14"/>
        <v>20052.402298633071</v>
      </c>
      <c r="H50" s="491">
        <f t="shared" si="15"/>
        <v>20052.402298633071</v>
      </c>
      <c r="I50" s="511">
        <f t="shared" ref="I50:I72" si="21">H50-G50</f>
        <v>0</v>
      </c>
      <c r="J50" s="511"/>
      <c r="K50" s="525"/>
      <c r="L50" s="514">
        <f t="shared" si="16"/>
        <v>0</v>
      </c>
      <c r="M50" s="525"/>
      <c r="N50" s="514">
        <f t="shared" si="17"/>
        <v>0</v>
      </c>
      <c r="O50" s="514">
        <f t="shared" si="18"/>
        <v>0</v>
      </c>
      <c r="P50" s="272"/>
    </row>
    <row r="51" spans="2:17">
      <c r="B51" s="195" t="str">
        <f t="shared" si="19"/>
        <v/>
      </c>
      <c r="C51" s="507">
        <f>IF(D11="","-",+C50+1)</f>
        <v>2046</v>
      </c>
      <c r="D51" s="523">
        <f>IF(F50+SUM(E$17:E50)=D$10,F50,D$10-SUM(E$17:E50))</f>
        <v>84059.833657456038</v>
      </c>
      <c r="E51" s="522">
        <f>IF(+I14&lt;F50,I14,D51)</f>
        <v>10036.119047619048</v>
      </c>
      <c r="F51" s="523">
        <f t="shared" si="20"/>
        <v>74023.714609836985</v>
      </c>
      <c r="G51" s="524">
        <f t="shared" si="14"/>
        <v>18923.899956112567</v>
      </c>
      <c r="H51" s="491">
        <f t="shared" si="15"/>
        <v>18923.899956112567</v>
      </c>
      <c r="I51" s="511">
        <f t="shared" si="21"/>
        <v>0</v>
      </c>
      <c r="J51" s="511"/>
      <c r="K51" s="525"/>
      <c r="L51" s="514">
        <f t="shared" si="16"/>
        <v>0</v>
      </c>
      <c r="M51" s="525"/>
      <c r="N51" s="514">
        <f t="shared" si="17"/>
        <v>0</v>
      </c>
      <c r="O51" s="514">
        <f t="shared" si="18"/>
        <v>0</v>
      </c>
      <c r="P51" s="272"/>
    </row>
    <row r="52" spans="2:17">
      <c r="B52" s="195" t="str">
        <f t="shared" si="19"/>
        <v/>
      </c>
      <c r="C52" s="507">
        <f>IF(D11="","-",+C51+1)</f>
        <v>2047</v>
      </c>
      <c r="D52" s="523">
        <f>IF(F51+SUM(E$17:E51)=D$10,F51,D$10-SUM(E$17:E51))</f>
        <v>74023.714609836985</v>
      </c>
      <c r="E52" s="522">
        <f>IF(+I14&lt;F51,I14,D52)</f>
        <v>10036.119047619048</v>
      </c>
      <c r="F52" s="523">
        <f t="shared" si="20"/>
        <v>63987.595562217939</v>
      </c>
      <c r="G52" s="524">
        <f t="shared" si="14"/>
        <v>17795.39761359206</v>
      </c>
      <c r="H52" s="491">
        <f t="shared" si="15"/>
        <v>17795.39761359206</v>
      </c>
      <c r="I52" s="511">
        <f t="shared" si="21"/>
        <v>0</v>
      </c>
      <c r="J52" s="511"/>
      <c r="K52" s="525"/>
      <c r="L52" s="514">
        <f t="shared" si="16"/>
        <v>0</v>
      </c>
      <c r="M52" s="525"/>
      <c r="N52" s="514">
        <f t="shared" si="17"/>
        <v>0</v>
      </c>
      <c r="O52" s="514">
        <f t="shared" si="18"/>
        <v>0</v>
      </c>
      <c r="P52" s="272"/>
    </row>
    <row r="53" spans="2:17">
      <c r="B53" s="195" t="str">
        <f t="shared" si="19"/>
        <v/>
      </c>
      <c r="C53" s="507">
        <f>IF(D11="","-",+C52+1)</f>
        <v>2048</v>
      </c>
      <c r="D53" s="523">
        <f>IF(F52+SUM(E$17:E52)=D$10,F52,D$10-SUM(E$17:E52))</f>
        <v>63987.595562217939</v>
      </c>
      <c r="E53" s="522">
        <f>IF(+I14&lt;F52,I14,D53)</f>
        <v>10036.119047619048</v>
      </c>
      <c r="F53" s="523">
        <f t="shared" si="20"/>
        <v>53951.476514598893</v>
      </c>
      <c r="G53" s="524">
        <f t="shared" si="14"/>
        <v>16666.895271071557</v>
      </c>
      <c r="H53" s="491">
        <f t="shared" si="15"/>
        <v>16666.895271071557</v>
      </c>
      <c r="I53" s="511">
        <f t="shared" si="21"/>
        <v>0</v>
      </c>
      <c r="J53" s="511"/>
      <c r="K53" s="525"/>
      <c r="L53" s="514">
        <f t="shared" si="16"/>
        <v>0</v>
      </c>
      <c r="M53" s="525"/>
      <c r="N53" s="514">
        <f t="shared" si="17"/>
        <v>0</v>
      </c>
      <c r="O53" s="514">
        <f t="shared" si="18"/>
        <v>0</v>
      </c>
      <c r="P53" s="272"/>
    </row>
    <row r="54" spans="2:17">
      <c r="B54" s="195" t="str">
        <f t="shared" si="19"/>
        <v/>
      </c>
      <c r="C54" s="507">
        <f>IF(D11="","-",+C53+1)</f>
        <v>2049</v>
      </c>
      <c r="D54" s="523">
        <f>IF(F53+SUM(E$17:E53)=D$10,F53,D$10-SUM(E$17:E53))</f>
        <v>53951.476514598893</v>
      </c>
      <c r="E54" s="522">
        <f>IF(+I14&lt;F53,I14,D54)</f>
        <v>10036.119047619048</v>
      </c>
      <c r="F54" s="523">
        <f t="shared" si="20"/>
        <v>43915.357466979847</v>
      </c>
      <c r="G54" s="524">
        <f t="shared" ref="G54:G72" si="22">+I$12*((D54+F54)/2)+E54</f>
        <v>15538.392928551051</v>
      </c>
      <c r="H54" s="491">
        <f t="shared" ref="H54:H72" si="23">+I$13*((D54+F54)/2)+E54</f>
        <v>15538.392928551051</v>
      </c>
      <c r="I54" s="511">
        <f t="shared" si="21"/>
        <v>0</v>
      </c>
      <c r="J54" s="511"/>
      <c r="K54" s="525"/>
      <c r="L54" s="514">
        <f t="shared" si="16"/>
        <v>0</v>
      </c>
      <c r="M54" s="525"/>
      <c r="N54" s="514">
        <f t="shared" si="17"/>
        <v>0</v>
      </c>
      <c r="O54" s="514">
        <f t="shared" si="18"/>
        <v>0</v>
      </c>
      <c r="P54" s="272"/>
    </row>
    <row r="55" spans="2:17">
      <c r="B55" s="195" t="str">
        <f t="shared" si="19"/>
        <v/>
      </c>
      <c r="C55" s="507">
        <f>IF(D11="","-",+C54+1)</f>
        <v>2050</v>
      </c>
      <c r="D55" s="523">
        <f>IF(F54+SUM(E$17:E54)=D$10,F54,D$10-SUM(E$17:E54))</f>
        <v>43915.357466979847</v>
      </c>
      <c r="E55" s="522">
        <f>IF(+I14&lt;F54,I14,D55)</f>
        <v>10036.119047619048</v>
      </c>
      <c r="F55" s="523">
        <f t="shared" si="20"/>
        <v>33879.238419360801</v>
      </c>
      <c r="G55" s="524">
        <f t="shared" si="22"/>
        <v>14409.890586030548</v>
      </c>
      <c r="H55" s="491">
        <f t="shared" si="23"/>
        <v>14409.890586030548</v>
      </c>
      <c r="I55" s="511">
        <f t="shared" si="21"/>
        <v>0</v>
      </c>
      <c r="J55" s="511"/>
      <c r="K55" s="525"/>
      <c r="L55" s="514">
        <f t="shared" si="16"/>
        <v>0</v>
      </c>
      <c r="M55" s="525"/>
      <c r="N55" s="514">
        <f t="shared" si="17"/>
        <v>0</v>
      </c>
      <c r="O55" s="514">
        <f t="shared" si="18"/>
        <v>0</v>
      </c>
      <c r="P55" s="272"/>
    </row>
    <row r="56" spans="2:17">
      <c r="B56" s="195" t="str">
        <f t="shared" si="19"/>
        <v/>
      </c>
      <c r="C56" s="507">
        <f>IF(D11="","-",+C55+1)</f>
        <v>2051</v>
      </c>
      <c r="D56" s="523">
        <f>IF(F55+SUM(E$17:E55)=D$10,F55,D$10-SUM(E$17:E55))</f>
        <v>33879.238419360801</v>
      </c>
      <c r="E56" s="522">
        <f>IF(+I14&lt;F55,I14,D56)</f>
        <v>10036.119047619048</v>
      </c>
      <c r="F56" s="523">
        <f t="shared" si="20"/>
        <v>23843.119371741755</v>
      </c>
      <c r="G56" s="524">
        <f t="shared" si="22"/>
        <v>13281.388243510042</v>
      </c>
      <c r="H56" s="491">
        <f t="shared" si="23"/>
        <v>13281.388243510042</v>
      </c>
      <c r="I56" s="511">
        <f t="shared" si="21"/>
        <v>0</v>
      </c>
      <c r="J56" s="511"/>
      <c r="K56" s="525"/>
      <c r="L56" s="514">
        <f t="shared" si="16"/>
        <v>0</v>
      </c>
      <c r="M56" s="525"/>
      <c r="N56" s="514">
        <f t="shared" si="17"/>
        <v>0</v>
      </c>
      <c r="O56" s="514">
        <f t="shared" si="18"/>
        <v>0</v>
      </c>
      <c r="P56" s="272"/>
    </row>
    <row r="57" spans="2:17">
      <c r="B57" s="195" t="str">
        <f t="shared" si="19"/>
        <v/>
      </c>
      <c r="C57" s="507">
        <f>IF(D11="","-",+C56+1)</f>
        <v>2052</v>
      </c>
      <c r="D57" s="523">
        <f>IF(F56+SUM(E$17:E56)=D$10,F56,D$10-SUM(E$17:E56))</f>
        <v>23843.119371741755</v>
      </c>
      <c r="E57" s="522">
        <f>IF(+I14&lt;F56,I14,D57)</f>
        <v>10036.119047619048</v>
      </c>
      <c r="F57" s="523">
        <f t="shared" si="20"/>
        <v>13807.000324122708</v>
      </c>
      <c r="G57" s="524">
        <f t="shared" si="22"/>
        <v>12152.885900989539</v>
      </c>
      <c r="H57" s="491">
        <f t="shared" si="23"/>
        <v>12152.885900989539</v>
      </c>
      <c r="I57" s="511">
        <f t="shared" si="21"/>
        <v>0</v>
      </c>
      <c r="J57" s="511"/>
      <c r="K57" s="525"/>
      <c r="L57" s="514">
        <f t="shared" si="16"/>
        <v>0</v>
      </c>
      <c r="M57" s="525"/>
      <c r="N57" s="514">
        <f t="shared" si="17"/>
        <v>0</v>
      </c>
      <c r="O57" s="514">
        <f t="shared" si="18"/>
        <v>0</v>
      </c>
      <c r="P57" s="272"/>
    </row>
    <row r="58" spans="2:17">
      <c r="B58" s="195" t="str">
        <f t="shared" si="19"/>
        <v/>
      </c>
      <c r="C58" s="507">
        <f>IF(D11="","-",+C57+1)</f>
        <v>2053</v>
      </c>
      <c r="D58" s="523">
        <f>IF(F57+SUM(E$17:E57)=D$10,F57,D$10-SUM(E$17:E57))</f>
        <v>13807.000324122708</v>
      </c>
      <c r="E58" s="522">
        <f>IF(+I14&lt;F57,I14,D58)</f>
        <v>10036.119047619048</v>
      </c>
      <c r="F58" s="523">
        <f t="shared" si="20"/>
        <v>3770.88127650366</v>
      </c>
      <c r="G58" s="524">
        <f t="shared" si="22"/>
        <v>11024.383558469033</v>
      </c>
      <c r="H58" s="491">
        <f t="shared" si="23"/>
        <v>11024.383558469033</v>
      </c>
      <c r="I58" s="511">
        <f t="shared" si="21"/>
        <v>0</v>
      </c>
      <c r="J58" s="511"/>
      <c r="K58" s="525"/>
      <c r="L58" s="514">
        <f t="shared" si="16"/>
        <v>0</v>
      </c>
      <c r="M58" s="525"/>
      <c r="N58" s="514">
        <f t="shared" si="17"/>
        <v>0</v>
      </c>
      <c r="O58" s="514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19"/>
        <v/>
      </c>
      <c r="C59" s="507">
        <f>IF(D11="","-",+C58+1)</f>
        <v>2054</v>
      </c>
      <c r="D59" s="523">
        <f>IF(F58+SUM(E$17:E58)=D$10,F58,D$10-SUM(E$17:E58))</f>
        <v>3770.88127650366</v>
      </c>
      <c r="E59" s="522">
        <f>IF(+I14&lt;F58,I14,D59)</f>
        <v>3770.88127650366</v>
      </c>
      <c r="F59" s="523">
        <f t="shared" si="20"/>
        <v>0</v>
      </c>
      <c r="G59" s="524">
        <f t="shared" si="22"/>
        <v>3982.8879462985269</v>
      </c>
      <c r="H59" s="491">
        <f t="shared" si="23"/>
        <v>3982.8879462985269</v>
      </c>
      <c r="I59" s="511">
        <f t="shared" si="21"/>
        <v>0</v>
      </c>
      <c r="J59" s="511"/>
      <c r="K59" s="525"/>
      <c r="L59" s="514">
        <f t="shared" si="16"/>
        <v>0</v>
      </c>
      <c r="M59" s="525"/>
      <c r="N59" s="514">
        <f t="shared" si="17"/>
        <v>0</v>
      </c>
      <c r="O59" s="514">
        <f t="shared" si="18"/>
        <v>0</v>
      </c>
      <c r="P59" s="272"/>
    </row>
    <row r="60" spans="2:17">
      <c r="B60" s="195" t="str">
        <f t="shared" si="19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0"/>
        <v>0</v>
      </c>
      <c r="G60" s="524">
        <f t="shared" si="22"/>
        <v>0</v>
      </c>
      <c r="H60" s="491">
        <f t="shared" si="23"/>
        <v>0</v>
      </c>
      <c r="I60" s="511">
        <f t="shared" si="21"/>
        <v>0</v>
      </c>
      <c r="J60" s="511"/>
      <c r="K60" s="525"/>
      <c r="L60" s="514">
        <f t="shared" si="16"/>
        <v>0</v>
      </c>
      <c r="M60" s="525"/>
      <c r="N60" s="514">
        <f t="shared" si="17"/>
        <v>0</v>
      </c>
      <c r="O60" s="514">
        <f t="shared" si="18"/>
        <v>0</v>
      </c>
      <c r="P60" s="272"/>
    </row>
    <row r="61" spans="2:17">
      <c r="B61" s="195" t="str">
        <f t="shared" si="19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2"/>
        <v>0</v>
      </c>
      <c r="H61" s="491">
        <f t="shared" si="23"/>
        <v>0</v>
      </c>
      <c r="I61" s="511">
        <f t="shared" si="21"/>
        <v>0</v>
      </c>
      <c r="J61" s="511"/>
      <c r="K61" s="525"/>
      <c r="L61" s="514">
        <f t="shared" si="16"/>
        <v>0</v>
      </c>
      <c r="M61" s="525"/>
      <c r="N61" s="514">
        <f t="shared" si="17"/>
        <v>0</v>
      </c>
      <c r="O61" s="514">
        <f t="shared" si="18"/>
        <v>0</v>
      </c>
      <c r="P61" s="272"/>
    </row>
    <row r="62" spans="2:17">
      <c r="B62" s="195" t="str">
        <f t="shared" si="19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2"/>
        <v>0</v>
      </c>
      <c r="H62" s="491">
        <f t="shared" si="23"/>
        <v>0</v>
      </c>
      <c r="I62" s="511">
        <f t="shared" si="21"/>
        <v>0</v>
      </c>
      <c r="J62" s="511"/>
      <c r="K62" s="525"/>
      <c r="L62" s="514">
        <f t="shared" si="16"/>
        <v>0</v>
      </c>
      <c r="M62" s="525"/>
      <c r="N62" s="514">
        <f t="shared" si="17"/>
        <v>0</v>
      </c>
      <c r="O62" s="514">
        <f t="shared" si="18"/>
        <v>0</v>
      </c>
      <c r="P62" s="272"/>
    </row>
    <row r="63" spans="2:17">
      <c r="B63" s="195" t="str">
        <f t="shared" si="19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2"/>
        <v>0</v>
      </c>
      <c r="H63" s="491">
        <f t="shared" si="23"/>
        <v>0</v>
      </c>
      <c r="I63" s="511">
        <f t="shared" si="21"/>
        <v>0</v>
      </c>
      <c r="J63" s="511"/>
      <c r="K63" s="525"/>
      <c r="L63" s="514">
        <f t="shared" si="16"/>
        <v>0</v>
      </c>
      <c r="M63" s="525"/>
      <c r="N63" s="514">
        <f t="shared" si="17"/>
        <v>0</v>
      </c>
      <c r="O63" s="514">
        <f t="shared" si="18"/>
        <v>0</v>
      </c>
      <c r="P63" s="272"/>
    </row>
    <row r="64" spans="2:17">
      <c r="B64" s="195" t="str">
        <f t="shared" si="19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2"/>
        <v>0</v>
      </c>
      <c r="H64" s="491">
        <f t="shared" si="23"/>
        <v>0</v>
      </c>
      <c r="I64" s="511">
        <f t="shared" si="21"/>
        <v>0</v>
      </c>
      <c r="J64" s="511"/>
      <c r="K64" s="525"/>
      <c r="L64" s="514">
        <f t="shared" si="16"/>
        <v>0</v>
      </c>
      <c r="M64" s="525"/>
      <c r="N64" s="514">
        <f t="shared" si="17"/>
        <v>0</v>
      </c>
      <c r="O64" s="514">
        <f t="shared" si="18"/>
        <v>0</v>
      </c>
      <c r="P64" s="272"/>
    </row>
    <row r="65" spans="1:16">
      <c r="B65" s="195" t="str">
        <f t="shared" si="19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2"/>
        <v>0</v>
      </c>
      <c r="H65" s="491">
        <f t="shared" si="23"/>
        <v>0</v>
      </c>
      <c r="I65" s="511">
        <f t="shared" si="21"/>
        <v>0</v>
      </c>
      <c r="J65" s="511"/>
      <c r="K65" s="525"/>
      <c r="L65" s="514">
        <f t="shared" si="16"/>
        <v>0</v>
      </c>
      <c r="M65" s="525"/>
      <c r="N65" s="514">
        <f t="shared" si="17"/>
        <v>0</v>
      </c>
      <c r="O65" s="514">
        <f t="shared" si="18"/>
        <v>0</v>
      </c>
      <c r="P65" s="272"/>
    </row>
    <row r="66" spans="1:16">
      <c r="B66" s="195" t="str">
        <f t="shared" si="19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2"/>
        <v>0</v>
      </c>
      <c r="H66" s="491">
        <f t="shared" si="23"/>
        <v>0</v>
      </c>
      <c r="I66" s="511">
        <f t="shared" si="21"/>
        <v>0</v>
      </c>
      <c r="J66" s="511"/>
      <c r="K66" s="525"/>
      <c r="L66" s="514">
        <f t="shared" si="16"/>
        <v>0</v>
      </c>
      <c r="M66" s="525"/>
      <c r="N66" s="514">
        <f t="shared" si="17"/>
        <v>0</v>
      </c>
      <c r="O66" s="514">
        <f t="shared" si="18"/>
        <v>0</v>
      </c>
      <c r="P66" s="272"/>
    </row>
    <row r="67" spans="1:16">
      <c r="B67" s="195" t="str">
        <f t="shared" si="19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2"/>
        <v>0</v>
      </c>
      <c r="H67" s="491">
        <f t="shared" si="23"/>
        <v>0</v>
      </c>
      <c r="I67" s="511">
        <f t="shared" si="21"/>
        <v>0</v>
      </c>
      <c r="J67" s="511"/>
      <c r="K67" s="525"/>
      <c r="L67" s="514">
        <f t="shared" si="16"/>
        <v>0</v>
      </c>
      <c r="M67" s="525"/>
      <c r="N67" s="514">
        <f t="shared" si="17"/>
        <v>0</v>
      </c>
      <c r="O67" s="514">
        <f t="shared" si="18"/>
        <v>0</v>
      </c>
      <c r="P67" s="272"/>
    </row>
    <row r="68" spans="1:16">
      <c r="B68" s="195" t="str">
        <f t="shared" si="19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2"/>
        <v>0</v>
      </c>
      <c r="H68" s="491">
        <f t="shared" si="23"/>
        <v>0</v>
      </c>
      <c r="I68" s="511">
        <f t="shared" si="21"/>
        <v>0</v>
      </c>
      <c r="J68" s="511"/>
      <c r="K68" s="525"/>
      <c r="L68" s="514">
        <f t="shared" si="16"/>
        <v>0</v>
      </c>
      <c r="M68" s="525"/>
      <c r="N68" s="514">
        <f t="shared" si="17"/>
        <v>0</v>
      </c>
      <c r="O68" s="514">
        <f t="shared" si="18"/>
        <v>0</v>
      </c>
      <c r="P68" s="272"/>
    </row>
    <row r="69" spans="1:16">
      <c r="B69" s="195" t="str">
        <f t="shared" si="19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2"/>
        <v>0</v>
      </c>
      <c r="H69" s="491">
        <f t="shared" si="23"/>
        <v>0</v>
      </c>
      <c r="I69" s="511">
        <f t="shared" si="21"/>
        <v>0</v>
      </c>
      <c r="J69" s="511"/>
      <c r="K69" s="525"/>
      <c r="L69" s="514">
        <f t="shared" si="16"/>
        <v>0</v>
      </c>
      <c r="M69" s="525"/>
      <c r="N69" s="514">
        <f t="shared" si="17"/>
        <v>0</v>
      </c>
      <c r="O69" s="514">
        <f t="shared" si="18"/>
        <v>0</v>
      </c>
      <c r="P69" s="272"/>
    </row>
    <row r="70" spans="1:16">
      <c r="B70" s="195" t="str">
        <f t="shared" si="19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2"/>
        <v>0</v>
      </c>
      <c r="H70" s="491">
        <f t="shared" si="23"/>
        <v>0</v>
      </c>
      <c r="I70" s="511">
        <f t="shared" si="21"/>
        <v>0</v>
      </c>
      <c r="J70" s="511"/>
      <c r="K70" s="525"/>
      <c r="L70" s="514">
        <f t="shared" si="16"/>
        <v>0</v>
      </c>
      <c r="M70" s="525"/>
      <c r="N70" s="514">
        <f t="shared" si="17"/>
        <v>0</v>
      </c>
      <c r="O70" s="514">
        <f t="shared" si="18"/>
        <v>0</v>
      </c>
      <c r="P70" s="272"/>
    </row>
    <row r="71" spans="1:16">
      <c r="B71" s="195" t="str">
        <f t="shared" si="19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2"/>
        <v>0</v>
      </c>
      <c r="H71" s="491">
        <f t="shared" si="23"/>
        <v>0</v>
      </c>
      <c r="I71" s="511">
        <f t="shared" si="21"/>
        <v>0</v>
      </c>
      <c r="J71" s="511"/>
      <c r="K71" s="525"/>
      <c r="L71" s="514">
        <f t="shared" si="16"/>
        <v>0</v>
      </c>
      <c r="M71" s="525"/>
      <c r="N71" s="514">
        <f t="shared" si="17"/>
        <v>0</v>
      </c>
      <c r="O71" s="514">
        <f t="shared" si="18"/>
        <v>0</v>
      </c>
      <c r="P71" s="272"/>
    </row>
    <row r="72" spans="1:16" ht="13.5" thickBot="1">
      <c r="B72" s="195" t="str">
        <f t="shared" si="19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2"/>
        <v>0</v>
      </c>
      <c r="H72" s="471">
        <f t="shared" si="23"/>
        <v>0</v>
      </c>
      <c r="I72" s="531">
        <f t="shared" si="21"/>
        <v>0</v>
      </c>
      <c r="J72" s="511"/>
      <c r="K72" s="532"/>
      <c r="L72" s="533">
        <f t="shared" si="16"/>
        <v>0</v>
      </c>
      <c r="M72" s="532"/>
      <c r="N72" s="533">
        <f t="shared" si="17"/>
        <v>0</v>
      </c>
      <c r="O72" s="533">
        <f t="shared" si="18"/>
        <v>0</v>
      </c>
      <c r="P72" s="272"/>
    </row>
    <row r="73" spans="1:16">
      <c r="C73" s="374" t="s">
        <v>78</v>
      </c>
      <c r="D73" s="375"/>
      <c r="E73" s="375">
        <f>SUM(E17:E72)</f>
        <v>421517</v>
      </c>
      <c r="F73" s="375"/>
      <c r="G73" s="375">
        <f>SUM(G17:G72)</f>
        <v>1497568.121104101</v>
      </c>
      <c r="H73" s="375">
        <f>SUM(H17:H72)</f>
        <v>1497568.121104101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45085.524504887275</v>
      </c>
      <c r="N87" s="546">
        <f>IF(J92&lt;D11,0,VLOOKUP(J92,C17:O72,11))</f>
        <v>45085.524504887275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46760.886604706458</v>
      </c>
      <c r="N88" s="550">
        <f>IF(J92&lt;D11,0,VLOOKUP(J92,C99:P154,7))</f>
        <v>46760.886604706458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1675.3620998191836</v>
      </c>
      <c r="N89" s="555">
        <f>+N88-N87</f>
        <v>1675.3620998191836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421517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10036.119047619048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24">+I99-H99</f>
        <v>0</v>
      </c>
      <c r="K99" s="514"/>
      <c r="L99" s="512">
        <f t="shared" ref="L99:L104" si="25">H99</f>
        <v>36381.937261919113</v>
      </c>
      <c r="M99" s="597">
        <f t="shared" ref="M99:M130" si="26">IF(L99&lt;&gt;0,+H99-L99,0)</f>
        <v>0</v>
      </c>
      <c r="N99" s="512">
        <f t="shared" ref="N99:N104" si="27">I99</f>
        <v>36381.937261919113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25"/>
        <v>67031.047857906437</v>
      </c>
      <c r="M100" s="519">
        <f t="shared" ref="M100:M105" si="31">IF(L100&lt;&gt;0,+H100-L100,0)</f>
        <v>0</v>
      </c>
      <c r="N100" s="518">
        <f t="shared" si="27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25"/>
        <v>64560.617511183853</v>
      </c>
      <c r="M101" s="519">
        <f t="shared" si="31"/>
        <v>0</v>
      </c>
      <c r="N101" s="518">
        <f t="shared" si="27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24"/>
        <v>0</v>
      </c>
      <c r="K102" s="514"/>
      <c r="L102" s="518">
        <f t="shared" si="25"/>
        <v>61571.595440980236</v>
      </c>
      <c r="M102" s="519">
        <f t="shared" si="31"/>
        <v>0</v>
      </c>
      <c r="N102" s="518">
        <f t="shared" si="27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24"/>
        <v>0</v>
      </c>
      <c r="K103" s="514"/>
      <c r="L103" s="518">
        <f t="shared" si="25"/>
        <v>58194.234916187183</v>
      </c>
      <c r="M103" s="519">
        <f t="shared" si="31"/>
        <v>0</v>
      </c>
      <c r="N103" s="518">
        <f t="shared" si="27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24"/>
        <v>0</v>
      </c>
      <c r="K104" s="514"/>
      <c r="L104" s="518">
        <f t="shared" si="25"/>
        <v>55134.369370776643</v>
      </c>
      <c r="M104" s="519">
        <f t="shared" si="31"/>
        <v>0</v>
      </c>
      <c r="N104" s="518">
        <f t="shared" si="27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24"/>
        <v>0</v>
      </c>
      <c r="K105" s="514"/>
      <c r="L105" s="518">
        <f t="shared" ref="L105" si="32">H105</f>
        <v>48183.675453584445</v>
      </c>
      <c r="M105" s="519">
        <f t="shared" si="31"/>
        <v>0</v>
      </c>
      <c r="N105" s="518">
        <f t="shared" ref="N105" si="33">I105</f>
        <v>48183.675453584445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356212.05287929124</v>
      </c>
      <c r="E106" s="516">
        <v>9802.7209302325573</v>
      </c>
      <c r="F106" s="515">
        <v>346409.33194905869</v>
      </c>
      <c r="G106" s="515">
        <v>351310.69241417496</v>
      </c>
      <c r="H106" s="575">
        <v>47407.209452315969</v>
      </c>
      <c r="I106" s="576">
        <v>47407.209452315969</v>
      </c>
      <c r="J106" s="514">
        <f t="shared" si="24"/>
        <v>0</v>
      </c>
      <c r="K106" s="514"/>
      <c r="L106" s="518">
        <f t="shared" ref="L106:L107" si="34">H106</f>
        <v>47407.209452315969</v>
      </c>
      <c r="M106" s="519">
        <f t="shared" ref="M106:M107" si="35">IF(L106&lt;&gt;0,+H106-L106,0)</f>
        <v>0</v>
      </c>
      <c r="N106" s="518">
        <f t="shared" ref="N106:N107" si="36">I106</f>
        <v>47407.209452315969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346409.33194905869</v>
      </c>
      <c r="E107" s="516">
        <v>10036.119047619048</v>
      </c>
      <c r="F107" s="515">
        <v>336373.21290143963</v>
      </c>
      <c r="G107" s="515">
        <v>341391.27242524916</v>
      </c>
      <c r="H107" s="575">
        <v>46760.886604706458</v>
      </c>
      <c r="I107" s="576">
        <v>46760.886604706458</v>
      </c>
      <c r="J107" s="514">
        <f t="shared" si="24"/>
        <v>0</v>
      </c>
      <c r="K107" s="514"/>
      <c r="L107" s="518">
        <f t="shared" si="34"/>
        <v>46760.886604706458</v>
      </c>
      <c r="M107" s="519">
        <f t="shared" si="35"/>
        <v>0</v>
      </c>
      <c r="N107" s="518">
        <f t="shared" si="36"/>
        <v>46760.886604706458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336373.21290143963</v>
      </c>
      <c r="E108" s="522">
        <f>IF(+J96&lt;F107,J96,D108)</f>
        <v>10036.119047619048</v>
      </c>
      <c r="F108" s="523">
        <f t="shared" ref="F108:F131" si="37">+D108-E108</f>
        <v>326337.09385382058</v>
      </c>
      <c r="G108" s="523">
        <f t="shared" ref="G108:G130" si="38">+(F108+D108)/2</f>
        <v>331355.15337763011</v>
      </c>
      <c r="H108" s="526">
        <f t="shared" ref="H108:H130" si="39">+J$94*G108+E108</f>
        <v>47295.050016717942</v>
      </c>
      <c r="I108" s="577">
        <f t="shared" ref="I108:I130" si="40">+J$95*G108+E108</f>
        <v>47295.050016717942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326337.09385382058</v>
      </c>
      <c r="E109" s="522">
        <f>IF(+J96&lt;F108,J96,D109)</f>
        <v>10036.119047619048</v>
      </c>
      <c r="F109" s="523">
        <f t="shared" si="37"/>
        <v>316300.97480620153</v>
      </c>
      <c r="G109" s="523">
        <f t="shared" si="38"/>
        <v>321319.03433001105</v>
      </c>
      <c r="H109" s="526">
        <f t="shared" si="39"/>
        <v>46166.547674197434</v>
      </c>
      <c r="I109" s="577">
        <f t="shared" si="40"/>
        <v>46166.547674197434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316300.97480620153</v>
      </c>
      <c r="E110" s="522">
        <f>IF(+J96&lt;F109,J96,D110)</f>
        <v>10036.119047619048</v>
      </c>
      <c r="F110" s="523">
        <f t="shared" si="37"/>
        <v>306264.85575858247</v>
      </c>
      <c r="G110" s="523">
        <f t="shared" si="38"/>
        <v>311282.915282392</v>
      </c>
      <c r="H110" s="526">
        <f t="shared" si="39"/>
        <v>45038.045331676934</v>
      </c>
      <c r="I110" s="577">
        <f t="shared" si="40"/>
        <v>45038.045331676934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306264.85575858247</v>
      </c>
      <c r="E111" s="522">
        <f>IF(+J96&lt;F110,J96,D111)</f>
        <v>10036.119047619048</v>
      </c>
      <c r="F111" s="523">
        <f t="shared" si="37"/>
        <v>296228.73671096342</v>
      </c>
      <c r="G111" s="523">
        <f t="shared" si="38"/>
        <v>301246.79623477295</v>
      </c>
      <c r="H111" s="526">
        <f t="shared" si="39"/>
        <v>43909.542989156427</v>
      </c>
      <c r="I111" s="577">
        <f t="shared" si="40"/>
        <v>43909.542989156427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296228.73671096342</v>
      </c>
      <c r="E112" s="522">
        <f>IF(+J96&lt;F111,J96,D112)</f>
        <v>10036.119047619048</v>
      </c>
      <c r="F112" s="523">
        <f t="shared" si="37"/>
        <v>286192.61766334437</v>
      </c>
      <c r="G112" s="523">
        <f t="shared" si="38"/>
        <v>291210.67718715389</v>
      </c>
      <c r="H112" s="526">
        <f t="shared" si="39"/>
        <v>42781.040646635927</v>
      </c>
      <c r="I112" s="577">
        <f t="shared" si="40"/>
        <v>42781.040646635927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286192.61766334437</v>
      </c>
      <c r="E113" s="522">
        <f>IF(+J96&lt;F112,J96,D113)</f>
        <v>10036.119047619048</v>
      </c>
      <c r="F113" s="523">
        <f t="shared" si="37"/>
        <v>276156.49861572532</v>
      </c>
      <c r="G113" s="523">
        <f t="shared" si="38"/>
        <v>281174.55813953484</v>
      </c>
      <c r="H113" s="526">
        <f t="shared" si="39"/>
        <v>41652.53830411542</v>
      </c>
      <c r="I113" s="577">
        <f t="shared" si="40"/>
        <v>41652.53830411542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276156.49861572532</v>
      </c>
      <c r="E114" s="522">
        <f>IF(+J96&lt;F113,J96,D114)</f>
        <v>10036.119047619048</v>
      </c>
      <c r="F114" s="523">
        <f t="shared" si="37"/>
        <v>266120.37956810626</v>
      </c>
      <c r="G114" s="523">
        <f t="shared" si="38"/>
        <v>271138.43909191579</v>
      </c>
      <c r="H114" s="526">
        <f t="shared" si="39"/>
        <v>40524.035961594913</v>
      </c>
      <c r="I114" s="577">
        <f t="shared" si="40"/>
        <v>40524.035961594913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266120.37956810626</v>
      </c>
      <c r="E115" s="522">
        <f>IF(+J96&lt;F114,J96,D115)</f>
        <v>10036.119047619048</v>
      </c>
      <c r="F115" s="523">
        <f t="shared" si="37"/>
        <v>256084.26052048721</v>
      </c>
      <c r="G115" s="523">
        <f t="shared" si="38"/>
        <v>261102.32004429674</v>
      </c>
      <c r="H115" s="526">
        <f t="shared" si="39"/>
        <v>39395.533619074406</v>
      </c>
      <c r="I115" s="577">
        <f t="shared" si="40"/>
        <v>39395.533619074406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256084.26052048721</v>
      </c>
      <c r="E116" s="522">
        <f>IF(+J96&lt;F115,J96,D116)</f>
        <v>10036.119047619048</v>
      </c>
      <c r="F116" s="523">
        <f t="shared" si="37"/>
        <v>246048.14147286816</v>
      </c>
      <c r="G116" s="523">
        <f t="shared" si="38"/>
        <v>251066.20099667768</v>
      </c>
      <c r="H116" s="526">
        <f t="shared" si="39"/>
        <v>38267.031276553906</v>
      </c>
      <c r="I116" s="577">
        <f t="shared" si="40"/>
        <v>38267.031276553906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246048.14147286816</v>
      </c>
      <c r="E117" s="522">
        <f>IF(+J96&lt;F116,J96,D117)</f>
        <v>10036.119047619048</v>
      </c>
      <c r="F117" s="523">
        <f t="shared" si="37"/>
        <v>236012.0224252491</v>
      </c>
      <c r="G117" s="523">
        <f t="shared" si="38"/>
        <v>241030.08194905863</v>
      </c>
      <c r="H117" s="526">
        <f t="shared" si="39"/>
        <v>37138.528934033398</v>
      </c>
      <c r="I117" s="577">
        <f t="shared" si="40"/>
        <v>37138.528934033398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236012.0224252491</v>
      </c>
      <c r="E118" s="522">
        <f>IF(+J96&lt;F117,J96,D118)</f>
        <v>10036.119047619048</v>
      </c>
      <c r="F118" s="523">
        <f t="shared" si="37"/>
        <v>225975.90337763005</v>
      </c>
      <c r="G118" s="523">
        <f t="shared" si="38"/>
        <v>230993.96290143958</v>
      </c>
      <c r="H118" s="526">
        <f t="shared" si="39"/>
        <v>36010.026591512891</v>
      </c>
      <c r="I118" s="577">
        <f t="shared" si="40"/>
        <v>36010.026591512891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225975.90337763005</v>
      </c>
      <c r="E119" s="522">
        <f>IF(+J96&lt;F118,J96,D119)</f>
        <v>10036.119047619048</v>
      </c>
      <c r="F119" s="523">
        <f t="shared" si="37"/>
        <v>215939.784330011</v>
      </c>
      <c r="G119" s="523">
        <f t="shared" si="38"/>
        <v>220957.84385382052</v>
      </c>
      <c r="H119" s="526">
        <f t="shared" si="39"/>
        <v>34881.524248992384</v>
      </c>
      <c r="I119" s="577">
        <f t="shared" si="40"/>
        <v>34881.524248992384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215939.784330011</v>
      </c>
      <c r="E120" s="522">
        <f>IF(+J96&lt;F119,J96,D120)</f>
        <v>10036.119047619048</v>
      </c>
      <c r="F120" s="523">
        <f t="shared" si="37"/>
        <v>205903.66528239194</v>
      </c>
      <c r="G120" s="523">
        <f t="shared" si="38"/>
        <v>210921.72480620147</v>
      </c>
      <c r="H120" s="526">
        <f t="shared" si="39"/>
        <v>33753.021906471884</v>
      </c>
      <c r="I120" s="577">
        <f t="shared" si="40"/>
        <v>33753.021906471884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205903.66528239194</v>
      </c>
      <c r="E121" s="522">
        <f>IF(+J96&lt;F120,J96,D121)</f>
        <v>10036.119047619048</v>
      </c>
      <c r="F121" s="523">
        <f t="shared" si="37"/>
        <v>195867.54623477289</v>
      </c>
      <c r="G121" s="523">
        <f t="shared" si="38"/>
        <v>200885.60575858242</v>
      </c>
      <c r="H121" s="526">
        <f t="shared" si="39"/>
        <v>32624.519563951377</v>
      </c>
      <c r="I121" s="577">
        <f t="shared" si="40"/>
        <v>32624.519563951377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195867.54623477289</v>
      </c>
      <c r="E122" s="522">
        <f>IF(+J96&lt;F121,J96,D122)</f>
        <v>10036.119047619048</v>
      </c>
      <c r="F122" s="523">
        <f t="shared" si="37"/>
        <v>185831.42718715384</v>
      </c>
      <c r="G122" s="523">
        <f t="shared" si="38"/>
        <v>190849.48671096336</v>
      </c>
      <c r="H122" s="526">
        <f t="shared" si="39"/>
        <v>31496.01722143087</v>
      </c>
      <c r="I122" s="577">
        <f t="shared" si="40"/>
        <v>31496.01722143087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185831.42718715384</v>
      </c>
      <c r="E123" s="522">
        <f>IF(+J96&lt;F122,J96,D123)</f>
        <v>10036.119047619048</v>
      </c>
      <c r="F123" s="523">
        <f t="shared" si="37"/>
        <v>175795.30813953478</v>
      </c>
      <c r="G123" s="523">
        <f t="shared" si="38"/>
        <v>180813.36766334431</v>
      </c>
      <c r="H123" s="526">
        <f t="shared" si="39"/>
        <v>30367.51487891037</v>
      </c>
      <c r="I123" s="577">
        <f t="shared" si="40"/>
        <v>30367.51487891037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175795.30813953478</v>
      </c>
      <c r="E124" s="522">
        <f>IF(+J96&lt;F123,J96,D124)</f>
        <v>10036.119047619048</v>
      </c>
      <c r="F124" s="523">
        <f t="shared" si="37"/>
        <v>165759.18909191573</v>
      </c>
      <c r="G124" s="523">
        <f t="shared" si="38"/>
        <v>170777.24861572526</v>
      </c>
      <c r="H124" s="526">
        <f t="shared" si="39"/>
        <v>29239.012536389862</v>
      </c>
      <c r="I124" s="577">
        <f t="shared" si="40"/>
        <v>29239.012536389862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165759.18909191573</v>
      </c>
      <c r="E125" s="522">
        <f>IF(+J96&lt;F124,J96,D125)</f>
        <v>10036.119047619048</v>
      </c>
      <c r="F125" s="523">
        <f t="shared" si="37"/>
        <v>155723.07004429668</v>
      </c>
      <c r="G125" s="523">
        <f t="shared" si="38"/>
        <v>160741.1295681062</v>
      </c>
      <c r="H125" s="526">
        <f t="shared" si="39"/>
        <v>28110.510193869355</v>
      </c>
      <c r="I125" s="577">
        <f t="shared" si="40"/>
        <v>28110.510193869355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155723.07004429668</v>
      </c>
      <c r="E126" s="522">
        <f>IF(+J96&lt;F125,J96,D126)</f>
        <v>10036.119047619048</v>
      </c>
      <c r="F126" s="523">
        <f t="shared" si="37"/>
        <v>145686.95099667762</v>
      </c>
      <c r="G126" s="523">
        <f t="shared" si="38"/>
        <v>150705.01052048715</v>
      </c>
      <c r="H126" s="526">
        <f t="shared" si="39"/>
        <v>26982.007851348848</v>
      </c>
      <c r="I126" s="577">
        <f t="shared" si="40"/>
        <v>26982.007851348848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145686.95099667762</v>
      </c>
      <c r="E127" s="522">
        <f>IF(+J96&lt;F126,J96,D127)</f>
        <v>10036.119047619048</v>
      </c>
      <c r="F127" s="523">
        <f t="shared" si="37"/>
        <v>135650.83194905857</v>
      </c>
      <c r="G127" s="523">
        <f t="shared" si="38"/>
        <v>140668.8914728681</v>
      </c>
      <c r="H127" s="526">
        <f t="shared" si="39"/>
        <v>25853.505508828348</v>
      </c>
      <c r="I127" s="577">
        <f t="shared" si="40"/>
        <v>25853.505508828348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135650.83194905857</v>
      </c>
      <c r="E128" s="522">
        <f>IF(+J96&lt;F127,J96,D128)</f>
        <v>10036.119047619048</v>
      </c>
      <c r="F128" s="523">
        <f t="shared" si="37"/>
        <v>125614.71290143952</v>
      </c>
      <c r="G128" s="523">
        <f t="shared" si="38"/>
        <v>130632.77242524904</v>
      </c>
      <c r="H128" s="526">
        <f t="shared" si="39"/>
        <v>24725.003166307841</v>
      </c>
      <c r="I128" s="577">
        <f t="shared" si="40"/>
        <v>24725.003166307841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125614.71290143952</v>
      </c>
      <c r="E129" s="522">
        <f>IF(+J96&lt;F128,J96,D129)</f>
        <v>10036.119047619048</v>
      </c>
      <c r="F129" s="523">
        <f t="shared" si="37"/>
        <v>115578.59385382046</v>
      </c>
      <c r="G129" s="523">
        <f t="shared" si="38"/>
        <v>120596.65337762999</v>
      </c>
      <c r="H129" s="526">
        <f t="shared" si="39"/>
        <v>23596.500823787334</v>
      </c>
      <c r="I129" s="577">
        <f t="shared" si="40"/>
        <v>23596.500823787334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115578.59385382046</v>
      </c>
      <c r="E130" s="522">
        <f>IF(+J96&lt;F129,J96,D130)</f>
        <v>10036.119047619048</v>
      </c>
      <c r="F130" s="523">
        <f t="shared" si="37"/>
        <v>105542.47480620141</v>
      </c>
      <c r="G130" s="523">
        <f t="shared" si="38"/>
        <v>110560.53433001094</v>
      </c>
      <c r="H130" s="526">
        <f t="shared" si="39"/>
        <v>22467.99848126683</v>
      </c>
      <c r="I130" s="577">
        <f t="shared" si="40"/>
        <v>22467.99848126683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105542.47480620141</v>
      </c>
      <c r="E131" s="522">
        <f>IF(+J96&lt;F130,J96,D131)</f>
        <v>10036.119047619048</v>
      </c>
      <c r="F131" s="523">
        <f t="shared" si="37"/>
        <v>95506.355758582358</v>
      </c>
      <c r="G131" s="523">
        <f t="shared" ref="G131:G154" si="41">+(F131+D131)/2</f>
        <v>100524.41528239188</v>
      </c>
      <c r="H131" s="526">
        <f t="shared" ref="H131:H154" si="42">+J$94*G131+E131</f>
        <v>21339.496138746326</v>
      </c>
      <c r="I131" s="577">
        <f t="shared" ref="I131:I154" si="43">+J$95*G131+E131</f>
        <v>21339.496138746326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>
      <c r="B132" s="195" t="str">
        <f t="shared" ref="B132:B154" si="48">IF(D132=F131,"","IU")</f>
        <v/>
      </c>
      <c r="C132" s="507">
        <f>IF(D93="","-",+C131+1)</f>
        <v>2045</v>
      </c>
      <c r="D132" s="374">
        <f>IF(F131+SUM(E$99:E131)=D$92,F131,D$92-SUM(E$99:E131))</f>
        <v>95506.355758582358</v>
      </c>
      <c r="E132" s="522">
        <f>IF(+J96&lt;F131,J96,D132)</f>
        <v>10036.119047619048</v>
      </c>
      <c r="F132" s="523">
        <f t="shared" ref="F132:F154" si="49">+D132-E132</f>
        <v>85470.236710963305</v>
      </c>
      <c r="G132" s="523">
        <f t="shared" si="41"/>
        <v>90488.296234772832</v>
      </c>
      <c r="H132" s="526">
        <f t="shared" si="42"/>
        <v>20210.993796225819</v>
      </c>
      <c r="I132" s="577">
        <f t="shared" si="43"/>
        <v>20210.993796225819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>
      <c r="B133" s="195" t="str">
        <f t="shared" si="48"/>
        <v/>
      </c>
      <c r="C133" s="507">
        <f>IF(D93="","-",+C132+1)</f>
        <v>2046</v>
      </c>
      <c r="D133" s="374">
        <f>IF(F132+SUM(E$99:E132)=D$92,F132,D$92-SUM(E$99:E132))</f>
        <v>85470.236710963305</v>
      </c>
      <c r="E133" s="522">
        <f>IF(+J96&lt;F132,J96,D133)</f>
        <v>10036.119047619048</v>
      </c>
      <c r="F133" s="523">
        <f t="shared" si="49"/>
        <v>75434.117663344252</v>
      </c>
      <c r="G133" s="523">
        <f t="shared" si="41"/>
        <v>80452.177187153779</v>
      </c>
      <c r="H133" s="526">
        <f t="shared" si="42"/>
        <v>19082.491453705316</v>
      </c>
      <c r="I133" s="577">
        <f t="shared" si="43"/>
        <v>19082.491453705316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>
      <c r="B134" s="195" t="str">
        <f t="shared" si="48"/>
        <v/>
      </c>
      <c r="C134" s="507">
        <f>IF(D93="","-",+C133+1)</f>
        <v>2047</v>
      </c>
      <c r="D134" s="374">
        <f>IF(F133+SUM(E$99:E133)=D$92,F133,D$92-SUM(E$99:E133))</f>
        <v>75434.117663344252</v>
      </c>
      <c r="E134" s="522">
        <f>IF(+J96&lt;F133,J96,D134)</f>
        <v>10036.119047619048</v>
      </c>
      <c r="F134" s="523">
        <f t="shared" si="49"/>
        <v>65397.998615725206</v>
      </c>
      <c r="G134" s="523">
        <f t="shared" si="41"/>
        <v>70416.058139534725</v>
      </c>
      <c r="H134" s="526">
        <f t="shared" si="42"/>
        <v>17953.989111184808</v>
      </c>
      <c r="I134" s="577">
        <f t="shared" si="43"/>
        <v>17953.989111184808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>
      <c r="B135" s="195" t="str">
        <f t="shared" si="48"/>
        <v/>
      </c>
      <c r="C135" s="507">
        <f>IF(D93="","-",+C134+1)</f>
        <v>2048</v>
      </c>
      <c r="D135" s="374">
        <f>IF(F134+SUM(E$99:E134)=D$92,F134,D$92-SUM(E$99:E134))</f>
        <v>65397.998615725206</v>
      </c>
      <c r="E135" s="522">
        <f>IF(+J96&lt;F134,J96,D135)</f>
        <v>10036.119047619048</v>
      </c>
      <c r="F135" s="523">
        <f t="shared" si="49"/>
        <v>55361.87956810616</v>
      </c>
      <c r="G135" s="523">
        <f t="shared" si="41"/>
        <v>60379.939091915687</v>
      </c>
      <c r="H135" s="526">
        <f t="shared" si="42"/>
        <v>16825.486768664305</v>
      </c>
      <c r="I135" s="577">
        <f t="shared" si="43"/>
        <v>16825.486768664305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>
      <c r="B136" s="195" t="str">
        <f t="shared" si="48"/>
        <v/>
      </c>
      <c r="C136" s="507">
        <f>IF(D93="","-",+C135+1)</f>
        <v>2049</v>
      </c>
      <c r="D136" s="374">
        <f>IF(F135+SUM(E$99:E135)=D$92,F135,D$92-SUM(E$99:E135))</f>
        <v>55361.87956810616</v>
      </c>
      <c r="E136" s="522">
        <f>IF(+J96&lt;F135,J96,D136)</f>
        <v>10036.119047619048</v>
      </c>
      <c r="F136" s="523">
        <f t="shared" si="49"/>
        <v>45325.760520487114</v>
      </c>
      <c r="G136" s="523">
        <f t="shared" si="41"/>
        <v>50343.820044296634</v>
      </c>
      <c r="H136" s="526">
        <f t="shared" si="42"/>
        <v>15696.984426143801</v>
      </c>
      <c r="I136" s="577">
        <f t="shared" si="43"/>
        <v>15696.984426143801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>
      <c r="B137" s="195" t="str">
        <f t="shared" si="48"/>
        <v/>
      </c>
      <c r="C137" s="507">
        <f>IF(D93="","-",+C136+1)</f>
        <v>2050</v>
      </c>
      <c r="D137" s="374">
        <f>IF(F136+SUM(E$99:E136)=D$92,F136,D$92-SUM(E$99:E136))</f>
        <v>45325.760520487114</v>
      </c>
      <c r="E137" s="522">
        <f>IF(+J96&lt;F136,J96,D137)</f>
        <v>10036.119047619048</v>
      </c>
      <c r="F137" s="523">
        <f t="shared" si="49"/>
        <v>35289.641472868068</v>
      </c>
      <c r="G137" s="523">
        <f t="shared" si="41"/>
        <v>40307.700996677595</v>
      </c>
      <c r="H137" s="526">
        <f t="shared" si="42"/>
        <v>14568.482083623298</v>
      </c>
      <c r="I137" s="577">
        <f t="shared" si="43"/>
        <v>14568.482083623298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>
      <c r="B138" s="195" t="str">
        <f t="shared" si="48"/>
        <v/>
      </c>
      <c r="C138" s="507">
        <f>IF(D93="","-",+C137+1)</f>
        <v>2051</v>
      </c>
      <c r="D138" s="374">
        <f>IF(F137+SUM(E$99:E137)=D$92,F137,D$92-SUM(E$99:E137))</f>
        <v>35289.641472868068</v>
      </c>
      <c r="E138" s="522">
        <f>IF(+J96&lt;F137,J96,D138)</f>
        <v>10036.119047619048</v>
      </c>
      <c r="F138" s="523">
        <f t="shared" si="49"/>
        <v>25253.522425249022</v>
      </c>
      <c r="G138" s="523">
        <f t="shared" si="41"/>
        <v>30271.581949058545</v>
      </c>
      <c r="H138" s="526">
        <f t="shared" si="42"/>
        <v>13439.979741102792</v>
      </c>
      <c r="I138" s="577">
        <f t="shared" si="43"/>
        <v>13439.979741102792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>
      <c r="B139" s="195" t="str">
        <f t="shared" si="48"/>
        <v/>
      </c>
      <c r="C139" s="507">
        <f>IF(D93="","-",+C138+1)</f>
        <v>2052</v>
      </c>
      <c r="D139" s="374">
        <f>IF(F138+SUM(E$99:E138)=D$92,F138,D$92-SUM(E$99:E138))</f>
        <v>25253.522425249022</v>
      </c>
      <c r="E139" s="522">
        <f>IF(+J96&lt;F138,J96,D139)</f>
        <v>10036.119047619048</v>
      </c>
      <c r="F139" s="523">
        <f t="shared" si="49"/>
        <v>15217.403377629975</v>
      </c>
      <c r="G139" s="523">
        <f t="shared" si="41"/>
        <v>20235.4629014395</v>
      </c>
      <c r="H139" s="526">
        <f t="shared" si="42"/>
        <v>12311.477398582289</v>
      </c>
      <c r="I139" s="577">
        <f t="shared" si="43"/>
        <v>12311.477398582289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>
      <c r="B140" s="195" t="str">
        <f t="shared" si="48"/>
        <v/>
      </c>
      <c r="C140" s="507">
        <f>IF(D93="","-",+C139+1)</f>
        <v>2053</v>
      </c>
      <c r="D140" s="374">
        <f>IF(F139+SUM(E$99:E139)=D$92,F139,D$92-SUM(E$99:E139))</f>
        <v>15217.403377629975</v>
      </c>
      <c r="E140" s="522">
        <f>IF(+J96&lt;F139,J96,D140)</f>
        <v>10036.119047619048</v>
      </c>
      <c r="F140" s="523">
        <f t="shared" si="49"/>
        <v>5181.2843300109271</v>
      </c>
      <c r="G140" s="523">
        <f t="shared" si="41"/>
        <v>10199.34385382045</v>
      </c>
      <c r="H140" s="526">
        <f t="shared" si="42"/>
        <v>11182.975056061783</v>
      </c>
      <c r="I140" s="577">
        <f t="shared" si="43"/>
        <v>11182.975056061783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>
      <c r="B141" s="195" t="str">
        <f t="shared" si="48"/>
        <v/>
      </c>
      <c r="C141" s="507">
        <f>IF(D93="","-",+C140+1)</f>
        <v>2054</v>
      </c>
      <c r="D141" s="374">
        <f>IF(F140+SUM(E$99:E140)=D$92,F140,D$92-SUM(E$99:E140))</f>
        <v>5181.2843300109271</v>
      </c>
      <c r="E141" s="522">
        <f>IF(+J96&lt;F140,J96,D141)</f>
        <v>5181.2843300109271</v>
      </c>
      <c r="F141" s="523">
        <f t="shared" si="49"/>
        <v>0</v>
      </c>
      <c r="G141" s="523">
        <f t="shared" si="41"/>
        <v>2590.6421650054635</v>
      </c>
      <c r="H141" s="526">
        <f t="shared" si="42"/>
        <v>5472.5867486021689</v>
      </c>
      <c r="I141" s="577">
        <f t="shared" si="43"/>
        <v>5472.5867486021689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>
      <c r="B142" s="195" t="str">
        <f t="shared" si="48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9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>
      <c r="B143" s="195" t="str">
        <f t="shared" si="48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9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>
      <c r="B144" s="195" t="str">
        <f t="shared" si="48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>
      <c r="B145" s="195" t="str">
        <f t="shared" si="48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>
      <c r="B146" s="195" t="str">
        <f t="shared" si="48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>
      <c r="B147" s="195" t="str">
        <f t="shared" si="48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>
      <c r="B148" s="195" t="str">
        <f t="shared" si="48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>
      <c r="B149" s="195" t="str">
        <f t="shared" si="48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>
      <c r="B150" s="195" t="str">
        <f t="shared" si="48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>
      <c r="B151" s="195" t="str">
        <f t="shared" si="48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>
      <c r="B152" s="195" t="str">
        <f t="shared" si="48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>
      <c r="B153" s="195" t="str">
        <f t="shared" si="48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.5" thickBot="1">
      <c r="B154" s="195" t="str">
        <f t="shared" si="48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>
      <c r="C155" s="374" t="s">
        <v>78</v>
      </c>
      <c r="D155" s="375"/>
      <c r="E155" s="375">
        <f>SUM(E99:E154)</f>
        <v>421517</v>
      </c>
      <c r="F155" s="375"/>
      <c r="G155" s="375"/>
      <c r="H155" s="375">
        <f>SUM(H99:H154)</f>
        <v>1455585.5743190281</v>
      </c>
      <c r="I155" s="375">
        <f>SUM(I99:I154)</f>
        <v>1455585.5743190281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575360.12029871624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575360.12029871624</v>
      </c>
      <c r="O6" s="269"/>
      <c r="P6" s="269"/>
    </row>
    <row r="7" spans="1:17" ht="13.5" thickBot="1">
      <c r="C7" s="467" t="s">
        <v>48</v>
      </c>
      <c r="D7" s="620" t="s">
        <v>462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666" t="s">
        <v>489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125439.97619047618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701781.20735784783</v>
      </c>
      <c r="H23" s="610">
        <v>701781.20735784783</v>
      </c>
      <c r="I23" s="511">
        <f t="shared" si="9"/>
        <v>0</v>
      </c>
      <c r="J23" s="511"/>
      <c r="K23" s="518">
        <f>G23</f>
        <v>701781.20735784783</v>
      </c>
      <c r="L23" s="519">
        <f t="shared" si="6"/>
        <v>0</v>
      </c>
      <c r="M23" s="518">
        <f>H23</f>
        <v>701781.20735784783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128499.48780487805</v>
      </c>
      <c r="F24" s="608">
        <v>4317937.9236150496</v>
      </c>
      <c r="G24" s="609">
        <v>685449.68074254401</v>
      </c>
      <c r="H24" s="610">
        <v>685449.68074254401</v>
      </c>
      <c r="I24" s="511">
        <f t="shared" si="9"/>
        <v>0</v>
      </c>
      <c r="J24" s="511"/>
      <c r="K24" s="518">
        <f>G24</f>
        <v>685449.68074254401</v>
      </c>
      <c r="L24" s="519">
        <f t="shared" ref="L24" si="10">IF(K24&lt;&gt;0,+G24-K24,0)</f>
        <v>0</v>
      </c>
      <c r="M24" s="518">
        <f>H24</f>
        <v>685449.68074254401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563802.60432385455</v>
      </c>
      <c r="H25" s="610">
        <v>563802.60432385455</v>
      </c>
      <c r="I25" s="511">
        <f t="shared" si="9"/>
        <v>0</v>
      </c>
      <c r="J25" s="511"/>
      <c r="K25" s="518">
        <f>G25</f>
        <v>563802.60432385455</v>
      </c>
      <c r="L25" s="519">
        <f t="shared" ref="L25" si="11">IF(K25&lt;&gt;0,+G25-K25,0)</f>
        <v>0</v>
      </c>
      <c r="M25" s="518">
        <f>H25</f>
        <v>563802.60432385455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4195415.1561731901</v>
      </c>
      <c r="E26" s="609">
        <v>125439.97619047618</v>
      </c>
      <c r="F26" s="608">
        <v>4069975.1799827139</v>
      </c>
      <c r="G26" s="609">
        <v>563524.4472824221</v>
      </c>
      <c r="H26" s="610">
        <v>563524.4472824221</v>
      </c>
      <c r="I26" s="511">
        <f t="shared" si="9"/>
        <v>0</v>
      </c>
      <c r="J26" s="511"/>
      <c r="K26" s="518">
        <f>G26</f>
        <v>563524.4472824221</v>
      </c>
      <c r="L26" s="519">
        <f t="shared" ref="L26" si="12">IF(K26&lt;&gt;0,+G26-K26,0)</f>
        <v>0</v>
      </c>
      <c r="M26" s="518">
        <f>H26</f>
        <v>563524.4472824221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23">
        <f>IF(F26+SUM(E$17:E26)=D$10,F26,D$10-SUM(E$17:E26))</f>
        <v>4063998.4596196958</v>
      </c>
      <c r="E27" s="522">
        <f>IF(+I14&lt;F26,I14,D27)</f>
        <v>125439.97619047618</v>
      </c>
      <c r="F27" s="523">
        <f t="shared" ref="F27:F48" si="13">+D27-E27</f>
        <v>3938558.4834292196</v>
      </c>
      <c r="G27" s="524">
        <f t="shared" ref="G27:G53" si="14">+I$12*((D27+F27)/2)+E27</f>
        <v>575360.12029871624</v>
      </c>
      <c r="H27" s="491">
        <f t="shared" ref="H27:H53" si="15">+I$13*((D27+F27)/2)+E27</f>
        <v>575360.12029871624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3938558.4834292196</v>
      </c>
      <c r="E28" s="522">
        <f>IF(+I14&lt;F27,I14,D28)</f>
        <v>125439.97619047618</v>
      </c>
      <c r="F28" s="523">
        <f t="shared" si="13"/>
        <v>3813118.5072387434</v>
      </c>
      <c r="G28" s="524">
        <f t="shared" si="14"/>
        <v>561255.13546294428</v>
      </c>
      <c r="H28" s="491">
        <f t="shared" si="15"/>
        <v>561255.13546294428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3813118.5072387434</v>
      </c>
      <c r="E29" s="522">
        <f>IF(+I14&lt;F28,I14,D29)</f>
        <v>125439.97619047618</v>
      </c>
      <c r="F29" s="523">
        <f t="shared" si="13"/>
        <v>3687678.5310482671</v>
      </c>
      <c r="G29" s="524">
        <f t="shared" si="14"/>
        <v>547150.15062717232</v>
      </c>
      <c r="H29" s="491">
        <f t="shared" si="15"/>
        <v>547150.15062717232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3687678.5310482671</v>
      </c>
      <c r="E30" s="522">
        <f>IF(+I14&lt;F29,I14,D30)</f>
        <v>125439.97619047618</v>
      </c>
      <c r="F30" s="523">
        <f t="shared" si="13"/>
        <v>3562238.5548577909</v>
      </c>
      <c r="G30" s="524">
        <f t="shared" si="14"/>
        <v>533045.16579140036</v>
      </c>
      <c r="H30" s="491">
        <f t="shared" si="15"/>
        <v>533045.16579140036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3562238.5548577909</v>
      </c>
      <c r="E31" s="522">
        <f>IF(+I14&lt;F30,I14,D31)</f>
        <v>125439.97619047618</v>
      </c>
      <c r="F31" s="523">
        <f t="shared" si="13"/>
        <v>3436798.5786673147</v>
      </c>
      <c r="G31" s="524">
        <f t="shared" si="14"/>
        <v>518940.1809556284</v>
      </c>
      <c r="H31" s="491">
        <f t="shared" si="15"/>
        <v>518940.1809556284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3436798.5786673147</v>
      </c>
      <c r="E32" s="522">
        <f>IF(+I14&lt;F31,I14,D32)</f>
        <v>125439.97619047618</v>
      </c>
      <c r="F32" s="523">
        <f t="shared" si="13"/>
        <v>3311358.6024768385</v>
      </c>
      <c r="G32" s="524">
        <f t="shared" si="14"/>
        <v>504835.19611985644</v>
      </c>
      <c r="H32" s="491">
        <f t="shared" si="15"/>
        <v>504835.19611985644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3311358.6024768385</v>
      </c>
      <c r="E33" s="522">
        <f>IF(+I14&lt;F32,I14,D33)</f>
        <v>125439.97619047618</v>
      </c>
      <c r="F33" s="523">
        <f t="shared" si="13"/>
        <v>3185918.6262863623</v>
      </c>
      <c r="G33" s="524">
        <f t="shared" si="14"/>
        <v>490730.21128408448</v>
      </c>
      <c r="H33" s="491">
        <f t="shared" si="15"/>
        <v>490730.21128408448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3185918.6262863623</v>
      </c>
      <c r="E34" s="522">
        <f>IF(+I14&lt;F33,I14,D34)</f>
        <v>125439.97619047618</v>
      </c>
      <c r="F34" s="523">
        <f t="shared" si="13"/>
        <v>3060478.6500958861</v>
      </c>
      <c r="G34" s="524">
        <f t="shared" si="14"/>
        <v>476625.22644831252</v>
      </c>
      <c r="H34" s="491">
        <f t="shared" si="15"/>
        <v>476625.22644831252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3060478.6500958861</v>
      </c>
      <c r="E35" s="522">
        <f>IF(+I14&lt;F34,I14,D35)</f>
        <v>125439.97619047618</v>
      </c>
      <c r="F35" s="523">
        <f t="shared" si="13"/>
        <v>2935038.6739054099</v>
      </c>
      <c r="G35" s="524">
        <f t="shared" si="14"/>
        <v>462520.24161254056</v>
      </c>
      <c r="H35" s="491">
        <f t="shared" si="15"/>
        <v>462520.24161254056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2935038.6739054099</v>
      </c>
      <c r="E36" s="522">
        <f>IF(+I14&lt;F35,I14,D36)</f>
        <v>125439.97619047618</v>
      </c>
      <c r="F36" s="523">
        <f t="shared" si="13"/>
        <v>2809598.6977149337</v>
      </c>
      <c r="G36" s="524">
        <f t="shared" si="14"/>
        <v>448415.25677676871</v>
      </c>
      <c r="H36" s="491">
        <f t="shared" si="15"/>
        <v>448415.25677676871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2809598.6977149337</v>
      </c>
      <c r="E37" s="522">
        <f>IF(+I14&lt;F36,I14,D37)</f>
        <v>125439.97619047618</v>
      </c>
      <c r="F37" s="523">
        <f t="shared" si="13"/>
        <v>2684158.7215244574</v>
      </c>
      <c r="G37" s="524">
        <f t="shared" si="14"/>
        <v>434310.27194099664</v>
      </c>
      <c r="H37" s="491">
        <f t="shared" si="15"/>
        <v>434310.27194099664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2684158.7215244574</v>
      </c>
      <c r="E38" s="522">
        <f>IF(+I14&lt;F37,I14,D38)</f>
        <v>125439.97619047618</v>
      </c>
      <c r="F38" s="523">
        <f t="shared" si="13"/>
        <v>2558718.7453339812</v>
      </c>
      <c r="G38" s="524">
        <f t="shared" si="14"/>
        <v>420205.28710522479</v>
      </c>
      <c r="H38" s="491">
        <f t="shared" si="15"/>
        <v>420205.28710522479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2558718.7453339812</v>
      </c>
      <c r="E39" s="522">
        <f>IF(+I14&lt;F38,I14,D39)</f>
        <v>125439.97619047618</v>
      </c>
      <c r="F39" s="523">
        <f t="shared" si="13"/>
        <v>2433278.769143505</v>
      </c>
      <c r="G39" s="524">
        <f t="shared" si="14"/>
        <v>406100.30226945272</v>
      </c>
      <c r="H39" s="491">
        <f t="shared" si="15"/>
        <v>406100.30226945272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2433278.769143505</v>
      </c>
      <c r="E40" s="522">
        <f>IF(+I14&lt;F39,I14,D40)</f>
        <v>125439.97619047618</v>
      </c>
      <c r="F40" s="523">
        <f t="shared" si="13"/>
        <v>2307838.7929530288</v>
      </c>
      <c r="G40" s="524">
        <f t="shared" si="14"/>
        <v>391995.31743368087</v>
      </c>
      <c r="H40" s="491">
        <f t="shared" si="15"/>
        <v>391995.31743368087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2307838.7929530288</v>
      </c>
      <c r="E41" s="522">
        <f>IF(+I14&lt;F40,I14,D41)</f>
        <v>125439.97619047618</v>
      </c>
      <c r="F41" s="523">
        <f t="shared" si="13"/>
        <v>2182398.8167625526</v>
      </c>
      <c r="G41" s="524">
        <f t="shared" si="14"/>
        <v>377890.3325979088</v>
      </c>
      <c r="H41" s="491">
        <f t="shared" si="15"/>
        <v>377890.3325979088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2182398.8167625526</v>
      </c>
      <c r="E42" s="522">
        <f>IF(+I14&lt;F41,I14,D42)</f>
        <v>125439.97619047618</v>
      </c>
      <c r="F42" s="523">
        <f t="shared" si="13"/>
        <v>2056958.8405720764</v>
      </c>
      <c r="G42" s="524">
        <f t="shared" si="14"/>
        <v>363785.34776213695</v>
      </c>
      <c r="H42" s="491">
        <f t="shared" si="15"/>
        <v>363785.34776213695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2056958.8405720764</v>
      </c>
      <c r="E43" s="522">
        <f>IF(+I14&lt;F42,I14,D43)</f>
        <v>125439.97619047618</v>
      </c>
      <c r="F43" s="523">
        <f t="shared" si="13"/>
        <v>1931518.8643816002</v>
      </c>
      <c r="G43" s="524">
        <f t="shared" si="14"/>
        <v>349680.36292636499</v>
      </c>
      <c r="H43" s="491">
        <f t="shared" si="15"/>
        <v>349680.36292636499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1931518.8643816002</v>
      </c>
      <c r="E44" s="522">
        <f>IF(+I14&lt;F43,I14,D44)</f>
        <v>125439.97619047618</v>
      </c>
      <c r="F44" s="523">
        <f t="shared" si="13"/>
        <v>1806078.888191124</v>
      </c>
      <c r="G44" s="524">
        <f t="shared" si="14"/>
        <v>335575.37809059303</v>
      </c>
      <c r="H44" s="491">
        <f t="shared" si="15"/>
        <v>335575.37809059303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1806078.888191124</v>
      </c>
      <c r="E45" s="522">
        <f>IF(+I14&lt;F44,I14,D45)</f>
        <v>125439.97619047618</v>
      </c>
      <c r="F45" s="523">
        <f t="shared" si="13"/>
        <v>1680638.9120006477</v>
      </c>
      <c r="G45" s="524">
        <f t="shared" si="14"/>
        <v>321470.39325482107</v>
      </c>
      <c r="H45" s="491">
        <f t="shared" si="15"/>
        <v>321470.39325482107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1680638.9120006477</v>
      </c>
      <c r="E46" s="522">
        <f>IF(+I14&lt;F45,I14,D46)</f>
        <v>125439.97619047618</v>
      </c>
      <c r="F46" s="523">
        <f t="shared" si="13"/>
        <v>1555198.9358101715</v>
      </c>
      <c r="G46" s="524">
        <f t="shared" si="14"/>
        <v>307365.40841904911</v>
      </c>
      <c r="H46" s="491">
        <f t="shared" si="15"/>
        <v>307365.40841904911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1555198.9358101715</v>
      </c>
      <c r="E47" s="522">
        <f>IF(+I14&lt;F46,I14,D47)</f>
        <v>125439.97619047618</v>
      </c>
      <c r="F47" s="523">
        <f t="shared" si="13"/>
        <v>1429758.9596196953</v>
      </c>
      <c r="G47" s="524">
        <f t="shared" si="14"/>
        <v>293260.42358327715</v>
      </c>
      <c r="H47" s="491">
        <f t="shared" si="15"/>
        <v>293260.42358327715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1429758.9596196953</v>
      </c>
      <c r="E48" s="522">
        <f>IF(+I14&lt;F47,I14,D48)</f>
        <v>125439.97619047618</v>
      </c>
      <c r="F48" s="523">
        <f t="shared" si="13"/>
        <v>1304318.9834292191</v>
      </c>
      <c r="G48" s="524">
        <f t="shared" si="14"/>
        <v>279155.43874750519</v>
      </c>
      <c r="H48" s="491">
        <f t="shared" si="15"/>
        <v>279155.43874750519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1304318.9834292191</v>
      </c>
      <c r="E49" s="522">
        <f>IF(+I14&lt;F48,I14,D49)</f>
        <v>125439.97619047618</v>
      </c>
      <c r="F49" s="523">
        <f t="shared" ref="F49:F72" si="16">+D49-E49</f>
        <v>1178879.0072387429</v>
      </c>
      <c r="G49" s="524">
        <f t="shared" si="14"/>
        <v>265050.45391173323</v>
      </c>
      <c r="H49" s="491">
        <f t="shared" si="15"/>
        <v>265050.45391173323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1178879.0072387429</v>
      </c>
      <c r="E50" s="522">
        <f>IF(+I14&lt;F49,I14,D50)</f>
        <v>125439.97619047618</v>
      </c>
      <c r="F50" s="523">
        <f t="shared" si="16"/>
        <v>1053439.0310482667</v>
      </c>
      <c r="G50" s="524">
        <f t="shared" si="14"/>
        <v>250945.46907596127</v>
      </c>
      <c r="H50" s="491">
        <f t="shared" si="15"/>
        <v>250945.46907596127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1053439.0310482667</v>
      </c>
      <c r="E51" s="522">
        <f>IF(+I14&lt;F50,I14,D51)</f>
        <v>125439.97619047618</v>
      </c>
      <c r="F51" s="523">
        <f t="shared" si="16"/>
        <v>927999.05485779047</v>
      </c>
      <c r="G51" s="524">
        <f t="shared" si="14"/>
        <v>236840.48424018931</v>
      </c>
      <c r="H51" s="491">
        <f t="shared" si="15"/>
        <v>236840.48424018931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927999.05485779047</v>
      </c>
      <c r="E52" s="522">
        <f>IF(+I14&lt;F51,I14,D52)</f>
        <v>125439.97619047618</v>
      </c>
      <c r="F52" s="523">
        <f t="shared" si="16"/>
        <v>802559.07866731426</v>
      </c>
      <c r="G52" s="524">
        <f t="shared" si="14"/>
        <v>222735.49940441738</v>
      </c>
      <c r="H52" s="491">
        <f t="shared" si="15"/>
        <v>222735.49940441738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802559.07866731426</v>
      </c>
      <c r="E53" s="522">
        <f>IF(+I14&lt;F52,I14,D53)</f>
        <v>125439.97619047618</v>
      </c>
      <c r="F53" s="523">
        <f t="shared" si="16"/>
        <v>677119.10247683804</v>
      </c>
      <c r="G53" s="524">
        <f t="shared" si="14"/>
        <v>208630.51456864542</v>
      </c>
      <c r="H53" s="491">
        <f t="shared" si="15"/>
        <v>208630.51456864542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677119.10247683804</v>
      </c>
      <c r="E54" s="522">
        <f>IF(+I14&lt;F53,I14,D54)</f>
        <v>125439.97619047618</v>
      </c>
      <c r="F54" s="523">
        <f t="shared" si="16"/>
        <v>551679.12628636183</v>
      </c>
      <c r="G54" s="524">
        <f t="shared" ref="G54:G72" si="22">+I$12*((D54+F54)/2)+E54</f>
        <v>194525.52973287349</v>
      </c>
      <c r="H54" s="491">
        <f t="shared" ref="H54:H72" si="23">+I$13*((D54+F54)/2)+E54</f>
        <v>194525.52973287349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551679.12628636183</v>
      </c>
      <c r="E55" s="522">
        <f>IF(+I14&lt;F54,I14,D55)</f>
        <v>125439.97619047618</v>
      </c>
      <c r="F55" s="523">
        <f t="shared" si="16"/>
        <v>426239.15009588562</v>
      </c>
      <c r="G55" s="524">
        <f t="shared" si="22"/>
        <v>180420.54489710153</v>
      </c>
      <c r="H55" s="491">
        <f t="shared" si="23"/>
        <v>180420.54489710153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426239.15009588562</v>
      </c>
      <c r="E56" s="522">
        <f>IF(+I14&lt;F55,I14,D56)</f>
        <v>125439.97619047618</v>
      </c>
      <c r="F56" s="523">
        <f t="shared" si="16"/>
        <v>300799.17390540941</v>
      </c>
      <c r="G56" s="524">
        <f t="shared" si="22"/>
        <v>166315.56006132957</v>
      </c>
      <c r="H56" s="491">
        <f t="shared" si="23"/>
        <v>166315.56006132957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300799.17390540941</v>
      </c>
      <c r="E57" s="522">
        <f>IF(+I14&lt;F56,I14,D57)</f>
        <v>125439.97619047618</v>
      </c>
      <c r="F57" s="523">
        <f t="shared" si="16"/>
        <v>175359.19771493322</v>
      </c>
      <c r="G57" s="524">
        <f t="shared" si="22"/>
        <v>152210.57522555761</v>
      </c>
      <c r="H57" s="491">
        <f t="shared" si="23"/>
        <v>152210.57522555761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175359.19771493322</v>
      </c>
      <c r="E58" s="522">
        <f>IF(+I14&lt;F57,I14,D58)</f>
        <v>125439.97619047618</v>
      </c>
      <c r="F58" s="523">
        <f t="shared" si="16"/>
        <v>49919.22152445704</v>
      </c>
      <c r="G58" s="524">
        <f t="shared" si="22"/>
        <v>138105.59038978565</v>
      </c>
      <c r="H58" s="491">
        <f t="shared" si="23"/>
        <v>138105.59038978565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49919.22152445704</v>
      </c>
      <c r="E59" s="522">
        <f>IF(+I14&lt;F58,I14,D59)</f>
        <v>49919.22152445704</v>
      </c>
      <c r="F59" s="523">
        <f t="shared" si="16"/>
        <v>0</v>
      </c>
      <c r="G59" s="524">
        <f t="shared" si="22"/>
        <v>52725.782415168789</v>
      </c>
      <c r="H59" s="491">
        <f t="shared" si="23"/>
        <v>52725.782415168789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5268478.9999999963</v>
      </c>
      <c r="F73" s="375"/>
      <c r="G73" s="375">
        <f>SUM(G17:G72)</f>
        <v>18729797.224035822</v>
      </c>
      <c r="H73" s="375">
        <f>SUM(H17:H72)</f>
        <v>18729797.224035822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563802.60432385455</v>
      </c>
      <c r="N87" s="546">
        <f>IF(J92&lt;D11,0,VLOOKUP(J92,C17:O72,11))</f>
        <v>563802.60432385455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584866.55753278674</v>
      </c>
      <c r="N88" s="550">
        <f>IF(J92&lt;D11,0,VLOOKUP(J92,C99:P154,7))</f>
        <v>584866.55753278674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Bloomburg-Texarkana Plant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21063.953208932187</v>
      </c>
      <c r="N89" s="555">
        <f>+N88-N87</f>
        <v>21063.953208932187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125439.97619047618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24">+I99-H99</f>
        <v>0</v>
      </c>
      <c r="K99" s="514"/>
      <c r="L99" s="512">
        <f t="shared" ref="L99:L104" si="25">H99</f>
        <v>445678.79491286777</v>
      </c>
      <c r="M99" s="597">
        <f t="shared" ref="M99:M130" si="26">IF(L99&lt;&gt;0,+H99-L99,0)</f>
        <v>0</v>
      </c>
      <c r="N99" s="512">
        <f t="shared" ref="N99:N104" si="27">I99</f>
        <v>445678.79491286777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25"/>
        <v>821252.98086440889</v>
      </c>
      <c r="M100" s="519">
        <f t="shared" ref="M100:M105" si="31">IF(L100&lt;&gt;0,+H100-L100,0)</f>
        <v>0</v>
      </c>
      <c r="N100" s="518">
        <f t="shared" si="27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25"/>
        <v>807451.88344744302</v>
      </c>
      <c r="M101" s="519">
        <f t="shared" si="31"/>
        <v>0</v>
      </c>
      <c r="N101" s="518">
        <f t="shared" si="27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24"/>
        <v>0</v>
      </c>
      <c r="K102" s="514"/>
      <c r="L102" s="518">
        <f t="shared" si="25"/>
        <v>770075.44510229141</v>
      </c>
      <c r="M102" s="519">
        <f t="shared" si="31"/>
        <v>0</v>
      </c>
      <c r="N102" s="518">
        <f t="shared" si="27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24"/>
        <v>0</v>
      </c>
      <c r="K103" s="514"/>
      <c r="L103" s="518">
        <f t="shared" si="25"/>
        <v>727843.98591080913</v>
      </c>
      <c r="M103" s="519">
        <f t="shared" si="31"/>
        <v>0</v>
      </c>
      <c r="N103" s="518">
        <f t="shared" si="27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24"/>
        <v>0</v>
      </c>
      <c r="K104" s="514"/>
      <c r="L104" s="518">
        <f t="shared" si="25"/>
        <v>689578.34111200261</v>
      </c>
      <c r="M104" s="519">
        <f t="shared" si="31"/>
        <v>0</v>
      </c>
      <c r="N104" s="518">
        <f t="shared" si="27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24"/>
        <v>0</v>
      </c>
      <c r="K105" s="514"/>
      <c r="L105" s="518">
        <f t="shared" ref="L105" si="32">H105</f>
        <v>602642.29693406296</v>
      </c>
      <c r="M105" s="519">
        <f t="shared" si="31"/>
        <v>0</v>
      </c>
      <c r="N105" s="518">
        <f t="shared" ref="N105" si="33">I105</f>
        <v>602642.29693406296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4456045.1492248075</v>
      </c>
      <c r="E106" s="516">
        <v>122522.76744186046</v>
      </c>
      <c r="F106" s="515">
        <v>4333522.3817829471</v>
      </c>
      <c r="G106" s="515">
        <v>4394783.7655038778</v>
      </c>
      <c r="H106" s="575">
        <v>592942.82363557536</v>
      </c>
      <c r="I106" s="576">
        <v>592942.82363557536</v>
      </c>
      <c r="J106" s="514">
        <f t="shared" si="24"/>
        <v>0</v>
      </c>
      <c r="K106" s="514"/>
      <c r="L106" s="518">
        <f t="shared" ref="L106:L107" si="34">H106</f>
        <v>592942.82363557536</v>
      </c>
      <c r="M106" s="519">
        <f t="shared" ref="M106:M107" si="35">IF(L106&lt;&gt;0,+H106-L106,0)</f>
        <v>0</v>
      </c>
      <c r="N106" s="518">
        <f t="shared" ref="N106:N107" si="36">I106</f>
        <v>592942.82363557536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4333522.3817829471</v>
      </c>
      <c r="E107" s="516">
        <v>125439.97619047618</v>
      </c>
      <c r="F107" s="515">
        <v>4208082.4055924714</v>
      </c>
      <c r="G107" s="515">
        <v>4270802.3936877092</v>
      </c>
      <c r="H107" s="575">
        <v>584866.55753278674</v>
      </c>
      <c r="I107" s="576">
        <v>584866.55753278674</v>
      </c>
      <c r="J107" s="514">
        <f t="shared" si="24"/>
        <v>0</v>
      </c>
      <c r="K107" s="514"/>
      <c r="L107" s="518">
        <f t="shared" si="34"/>
        <v>584866.55753278674</v>
      </c>
      <c r="M107" s="519">
        <f t="shared" si="35"/>
        <v>0</v>
      </c>
      <c r="N107" s="518">
        <f t="shared" si="36"/>
        <v>584866.55753278674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4208082.4055924714</v>
      </c>
      <c r="E108" s="522">
        <f>IF(+J96&lt;F107,J96,D108)</f>
        <v>125439.97619047618</v>
      </c>
      <c r="F108" s="523">
        <f t="shared" ref="F108:F131" si="37">+D108-E108</f>
        <v>4082642.4294019951</v>
      </c>
      <c r="G108" s="523">
        <f t="shared" ref="G108:G130" si="38">+(F108+D108)/2</f>
        <v>4145362.4174972335</v>
      </c>
      <c r="H108" s="526">
        <f t="shared" ref="H108:H130" si="39">+J$94*G108+E108</f>
        <v>591561.50947897416</v>
      </c>
      <c r="I108" s="577">
        <f t="shared" ref="I108:I130" si="40">+J$95*G108+E108</f>
        <v>591561.50947897416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4082642.4294019951</v>
      </c>
      <c r="E109" s="522">
        <f>IF(+J96&lt;F108,J96,D109)</f>
        <v>125439.97619047618</v>
      </c>
      <c r="F109" s="523">
        <f t="shared" si="37"/>
        <v>3957202.4532115189</v>
      </c>
      <c r="G109" s="523">
        <f t="shared" si="38"/>
        <v>4019922.4413067568</v>
      </c>
      <c r="H109" s="526">
        <f t="shared" si="39"/>
        <v>577456.52464320208</v>
      </c>
      <c r="I109" s="577">
        <f t="shared" si="40"/>
        <v>577456.52464320208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3957202.4532115189</v>
      </c>
      <c r="E110" s="522">
        <f>IF(+J96&lt;F109,J96,D110)</f>
        <v>125439.97619047618</v>
      </c>
      <c r="F110" s="523">
        <f t="shared" si="37"/>
        <v>3831762.4770210427</v>
      </c>
      <c r="G110" s="523">
        <f t="shared" si="38"/>
        <v>3894482.4651162811</v>
      </c>
      <c r="H110" s="526">
        <f t="shared" si="39"/>
        <v>563351.53980743024</v>
      </c>
      <c r="I110" s="577">
        <f t="shared" si="40"/>
        <v>563351.53980743024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3831762.4770210427</v>
      </c>
      <c r="E111" s="522">
        <f>IF(+J96&lt;F110,J96,D111)</f>
        <v>125439.97619047618</v>
      </c>
      <c r="F111" s="523">
        <f t="shared" si="37"/>
        <v>3706322.5008305665</v>
      </c>
      <c r="G111" s="523">
        <f t="shared" si="38"/>
        <v>3769042.4889258044</v>
      </c>
      <c r="H111" s="526">
        <f t="shared" si="39"/>
        <v>549246.55497165816</v>
      </c>
      <c r="I111" s="577">
        <f t="shared" si="40"/>
        <v>549246.55497165816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3706322.5008305665</v>
      </c>
      <c r="E112" s="522">
        <f>IF(+J96&lt;F111,J96,D112)</f>
        <v>125439.97619047618</v>
      </c>
      <c r="F112" s="523">
        <f t="shared" si="37"/>
        <v>3580882.5246400903</v>
      </c>
      <c r="G112" s="523">
        <f t="shared" si="38"/>
        <v>3643602.5127353286</v>
      </c>
      <c r="H112" s="526">
        <f t="shared" si="39"/>
        <v>535141.57013588632</v>
      </c>
      <c r="I112" s="577">
        <f t="shared" si="40"/>
        <v>535141.57013588632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3580882.5246400903</v>
      </c>
      <c r="E113" s="522">
        <f>IF(+J96&lt;F112,J96,D113)</f>
        <v>125439.97619047618</v>
      </c>
      <c r="F113" s="523">
        <f t="shared" si="37"/>
        <v>3455442.5484496141</v>
      </c>
      <c r="G113" s="523">
        <f t="shared" si="38"/>
        <v>3518162.536544852</v>
      </c>
      <c r="H113" s="526">
        <f t="shared" si="39"/>
        <v>521036.58530011424</v>
      </c>
      <c r="I113" s="577">
        <f t="shared" si="40"/>
        <v>521036.58530011424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3455442.5484496141</v>
      </c>
      <c r="E114" s="522">
        <f>IF(+J96&lt;F113,J96,D114)</f>
        <v>125439.97619047618</v>
      </c>
      <c r="F114" s="523">
        <f t="shared" si="37"/>
        <v>3330002.5722591379</v>
      </c>
      <c r="G114" s="523">
        <f t="shared" si="38"/>
        <v>3392722.5603543762</v>
      </c>
      <c r="H114" s="526">
        <f t="shared" si="39"/>
        <v>506931.60046434239</v>
      </c>
      <c r="I114" s="577">
        <f t="shared" si="40"/>
        <v>506931.60046434239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3330002.5722591379</v>
      </c>
      <c r="E115" s="522">
        <f>IF(+J96&lt;F114,J96,D115)</f>
        <v>125439.97619047618</v>
      </c>
      <c r="F115" s="523">
        <f t="shared" si="37"/>
        <v>3204562.5960686617</v>
      </c>
      <c r="G115" s="523">
        <f t="shared" si="38"/>
        <v>3267282.5841638995</v>
      </c>
      <c r="H115" s="526">
        <f t="shared" si="39"/>
        <v>492826.61562857032</v>
      </c>
      <c r="I115" s="577">
        <f t="shared" si="40"/>
        <v>492826.61562857032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3204562.5960686617</v>
      </c>
      <c r="E116" s="522">
        <f>IF(+J96&lt;F115,J96,D116)</f>
        <v>125439.97619047618</v>
      </c>
      <c r="F116" s="523">
        <f t="shared" si="37"/>
        <v>3079122.6198781854</v>
      </c>
      <c r="G116" s="523">
        <f t="shared" si="38"/>
        <v>3141842.6079734238</v>
      </c>
      <c r="H116" s="526">
        <f t="shared" si="39"/>
        <v>478721.63079279847</v>
      </c>
      <c r="I116" s="577">
        <f t="shared" si="40"/>
        <v>478721.63079279847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3079122.6198781854</v>
      </c>
      <c r="E117" s="522">
        <f>IF(+J96&lt;F116,J96,D117)</f>
        <v>125439.97619047618</v>
      </c>
      <c r="F117" s="523">
        <f t="shared" si="37"/>
        <v>2953682.6436877092</v>
      </c>
      <c r="G117" s="523">
        <f t="shared" si="38"/>
        <v>3016402.6317829471</v>
      </c>
      <c r="H117" s="526">
        <f t="shared" si="39"/>
        <v>464616.64595702651</v>
      </c>
      <c r="I117" s="577">
        <f t="shared" si="40"/>
        <v>464616.64595702651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2953682.6436877092</v>
      </c>
      <c r="E118" s="522">
        <f>IF(+J96&lt;F117,J96,D118)</f>
        <v>125439.97619047618</v>
      </c>
      <c r="F118" s="523">
        <f t="shared" si="37"/>
        <v>2828242.667497233</v>
      </c>
      <c r="G118" s="523">
        <f t="shared" si="38"/>
        <v>2890962.6555924714</v>
      </c>
      <c r="H118" s="526">
        <f t="shared" si="39"/>
        <v>450511.66112125455</v>
      </c>
      <c r="I118" s="577">
        <f t="shared" si="40"/>
        <v>450511.66112125455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2828242.667497233</v>
      </c>
      <c r="E119" s="522">
        <f>IF(+J96&lt;F118,J96,D119)</f>
        <v>125439.97619047618</v>
      </c>
      <c r="F119" s="523">
        <f t="shared" si="37"/>
        <v>2702802.6913067568</v>
      </c>
      <c r="G119" s="523">
        <f t="shared" si="38"/>
        <v>2765522.6794019947</v>
      </c>
      <c r="H119" s="526">
        <f t="shared" si="39"/>
        <v>436406.67628548259</v>
      </c>
      <c r="I119" s="577">
        <f t="shared" si="40"/>
        <v>436406.67628548259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2702802.6913067568</v>
      </c>
      <c r="E120" s="522">
        <f>IF(+J96&lt;F119,J96,D120)</f>
        <v>125439.97619047618</v>
      </c>
      <c r="F120" s="523">
        <f t="shared" si="37"/>
        <v>2577362.7151162806</v>
      </c>
      <c r="G120" s="523">
        <f t="shared" si="38"/>
        <v>2640082.7032115189</v>
      </c>
      <c r="H120" s="526">
        <f t="shared" si="39"/>
        <v>422301.69144971063</v>
      </c>
      <c r="I120" s="577">
        <f t="shared" si="40"/>
        <v>422301.69144971063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2577362.7151162806</v>
      </c>
      <c r="E121" s="522">
        <f>IF(+J96&lt;F120,J96,D121)</f>
        <v>125439.97619047618</v>
      </c>
      <c r="F121" s="523">
        <f t="shared" si="37"/>
        <v>2451922.7389258044</v>
      </c>
      <c r="G121" s="523">
        <f t="shared" si="38"/>
        <v>2514642.7270210423</v>
      </c>
      <c r="H121" s="526">
        <f t="shared" si="39"/>
        <v>408196.70661393867</v>
      </c>
      <c r="I121" s="577">
        <f t="shared" si="40"/>
        <v>408196.70661393867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2451922.7389258044</v>
      </c>
      <c r="E122" s="522">
        <f>IF(+J96&lt;F121,J96,D122)</f>
        <v>125439.97619047618</v>
      </c>
      <c r="F122" s="523">
        <f t="shared" si="37"/>
        <v>2326482.7627353282</v>
      </c>
      <c r="G122" s="523">
        <f t="shared" si="38"/>
        <v>2389202.7508305665</v>
      </c>
      <c r="H122" s="526">
        <f t="shared" si="39"/>
        <v>394091.72177816671</v>
      </c>
      <c r="I122" s="577">
        <f t="shared" si="40"/>
        <v>394091.72177816671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2326482.7627353282</v>
      </c>
      <c r="E123" s="522">
        <f>IF(+J96&lt;F122,J96,D123)</f>
        <v>125439.97619047618</v>
      </c>
      <c r="F123" s="523">
        <f t="shared" si="37"/>
        <v>2201042.786544852</v>
      </c>
      <c r="G123" s="523">
        <f t="shared" si="38"/>
        <v>2263762.7746400898</v>
      </c>
      <c r="H123" s="526">
        <f t="shared" si="39"/>
        <v>379986.73694239475</v>
      </c>
      <c r="I123" s="577">
        <f t="shared" si="40"/>
        <v>379986.73694239475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2201042.786544852</v>
      </c>
      <c r="E124" s="522">
        <f>IF(+J96&lt;F123,J96,D124)</f>
        <v>125439.97619047618</v>
      </c>
      <c r="F124" s="523">
        <f t="shared" si="37"/>
        <v>2075602.8103543757</v>
      </c>
      <c r="G124" s="523">
        <f t="shared" si="38"/>
        <v>2138322.7984496141</v>
      </c>
      <c r="H124" s="526">
        <f t="shared" si="39"/>
        <v>365881.75210662285</v>
      </c>
      <c r="I124" s="577">
        <f t="shared" si="40"/>
        <v>365881.75210662285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2075602.8103543757</v>
      </c>
      <c r="E125" s="522">
        <f>IF(+J96&lt;F124,J96,D125)</f>
        <v>125439.97619047618</v>
      </c>
      <c r="F125" s="523">
        <f t="shared" si="37"/>
        <v>1950162.8341638995</v>
      </c>
      <c r="G125" s="523">
        <f t="shared" si="38"/>
        <v>2012882.8222591376</v>
      </c>
      <c r="H125" s="526">
        <f t="shared" si="39"/>
        <v>351776.76727085083</v>
      </c>
      <c r="I125" s="577">
        <f t="shared" si="40"/>
        <v>351776.76727085083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1950162.8341638995</v>
      </c>
      <c r="E126" s="522">
        <f>IF(+J96&lt;F125,J96,D126)</f>
        <v>125439.97619047618</v>
      </c>
      <c r="F126" s="523">
        <f t="shared" si="37"/>
        <v>1824722.8579734233</v>
      </c>
      <c r="G126" s="523">
        <f t="shared" si="38"/>
        <v>1887442.8460686614</v>
      </c>
      <c r="H126" s="526">
        <f t="shared" si="39"/>
        <v>337671.78243507887</v>
      </c>
      <c r="I126" s="577">
        <f t="shared" si="40"/>
        <v>337671.78243507887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1824722.8579734233</v>
      </c>
      <c r="E127" s="522">
        <f>IF(+J96&lt;F126,J96,D127)</f>
        <v>125439.97619047618</v>
      </c>
      <c r="F127" s="523">
        <f t="shared" si="37"/>
        <v>1699282.8817829471</v>
      </c>
      <c r="G127" s="523">
        <f t="shared" si="38"/>
        <v>1762002.8698781852</v>
      </c>
      <c r="H127" s="526">
        <f t="shared" si="39"/>
        <v>323566.79759930697</v>
      </c>
      <c r="I127" s="577">
        <f t="shared" si="40"/>
        <v>323566.79759930697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1699282.8817829471</v>
      </c>
      <c r="E128" s="522">
        <f>IF(+J96&lt;F127,J96,D128)</f>
        <v>125439.97619047618</v>
      </c>
      <c r="F128" s="523">
        <f t="shared" si="37"/>
        <v>1573842.9055924709</v>
      </c>
      <c r="G128" s="523">
        <f t="shared" si="38"/>
        <v>1636562.893687709</v>
      </c>
      <c r="H128" s="526">
        <f t="shared" si="39"/>
        <v>309461.81276353501</v>
      </c>
      <c r="I128" s="577">
        <f t="shared" si="40"/>
        <v>309461.81276353501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1573842.9055924709</v>
      </c>
      <c r="E129" s="522">
        <f>IF(+J96&lt;F128,J96,D129)</f>
        <v>125439.97619047618</v>
      </c>
      <c r="F129" s="523">
        <f t="shared" si="37"/>
        <v>1448402.9294019947</v>
      </c>
      <c r="G129" s="523">
        <f t="shared" si="38"/>
        <v>1511122.9174972328</v>
      </c>
      <c r="H129" s="526">
        <f t="shared" si="39"/>
        <v>295356.82792776305</v>
      </c>
      <c r="I129" s="577">
        <f t="shared" si="40"/>
        <v>295356.82792776305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1448402.9294019947</v>
      </c>
      <c r="E130" s="522">
        <f>IF(+J96&lt;F129,J96,D130)</f>
        <v>125439.97619047618</v>
      </c>
      <c r="F130" s="523">
        <f t="shared" si="37"/>
        <v>1322962.9532115185</v>
      </c>
      <c r="G130" s="523">
        <f t="shared" si="38"/>
        <v>1385682.9413067566</v>
      </c>
      <c r="H130" s="526">
        <f t="shared" si="39"/>
        <v>281251.84309199109</v>
      </c>
      <c r="I130" s="577">
        <f t="shared" si="40"/>
        <v>281251.84309199109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1322962.9532115185</v>
      </c>
      <c r="E131" s="522">
        <f>IF(+J96&lt;F130,J96,D131)</f>
        <v>125439.97619047618</v>
      </c>
      <c r="F131" s="523">
        <f t="shared" si="37"/>
        <v>1197522.9770210423</v>
      </c>
      <c r="G131" s="523">
        <f t="shared" ref="G131:G154" si="41">+(F131+D131)/2</f>
        <v>1260242.9651162804</v>
      </c>
      <c r="H131" s="526">
        <f t="shared" ref="H131:H154" si="42">+J$94*G131+E131</f>
        <v>267146.85825621913</v>
      </c>
      <c r="I131" s="577">
        <f t="shared" ref="I131:I154" si="43">+J$95*G131+E131</f>
        <v>267146.85825621913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>
      <c r="B132" s="195" t="str">
        <f t="shared" ref="B132:B154" si="48">IF(D132=F131,"","IU")</f>
        <v/>
      </c>
      <c r="C132" s="507">
        <f>IF(D93="","-",+C131+1)</f>
        <v>2045</v>
      </c>
      <c r="D132" s="374">
        <f>IF(F131+SUM(E$99:E131)=D$92,F131,D$92-SUM(E$99:E131))</f>
        <v>1197522.9770210423</v>
      </c>
      <c r="E132" s="522">
        <f>IF(+J96&lt;F131,J96,D132)</f>
        <v>125439.97619047618</v>
      </c>
      <c r="F132" s="523">
        <f t="shared" ref="F132:F154" si="49">+D132-E132</f>
        <v>1072083.000830566</v>
      </c>
      <c r="G132" s="523">
        <f t="shared" si="41"/>
        <v>1134802.9889258042</v>
      </c>
      <c r="H132" s="526">
        <f t="shared" si="42"/>
        <v>253041.87342044717</v>
      </c>
      <c r="I132" s="577">
        <f t="shared" si="43"/>
        <v>253041.87342044717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>
      <c r="B133" s="195" t="str">
        <f t="shared" si="48"/>
        <v/>
      </c>
      <c r="C133" s="507">
        <f>IF(D93="","-",+C132+1)</f>
        <v>2046</v>
      </c>
      <c r="D133" s="374">
        <f>IF(F132+SUM(E$99:E132)=D$92,F132,D$92-SUM(E$99:E132))</f>
        <v>1072083.000830566</v>
      </c>
      <c r="E133" s="522">
        <f>IF(+J96&lt;F132,J96,D133)</f>
        <v>125439.97619047618</v>
      </c>
      <c r="F133" s="523">
        <f t="shared" si="49"/>
        <v>946643.02464008983</v>
      </c>
      <c r="G133" s="523">
        <f t="shared" si="41"/>
        <v>1009363.0127353279</v>
      </c>
      <c r="H133" s="526">
        <f t="shared" si="42"/>
        <v>238936.88858467524</v>
      </c>
      <c r="I133" s="577">
        <f t="shared" si="43"/>
        <v>238936.88858467524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>
      <c r="B134" s="195" t="str">
        <f t="shared" si="48"/>
        <v/>
      </c>
      <c r="C134" s="507">
        <f>IF(D93="","-",+C133+1)</f>
        <v>2047</v>
      </c>
      <c r="D134" s="374">
        <f>IF(F133+SUM(E$99:E133)=D$92,F133,D$92-SUM(E$99:E133))</f>
        <v>946643.02464008983</v>
      </c>
      <c r="E134" s="522">
        <f>IF(+J96&lt;F133,J96,D134)</f>
        <v>125439.97619047618</v>
      </c>
      <c r="F134" s="523">
        <f t="shared" si="49"/>
        <v>821203.04844961362</v>
      </c>
      <c r="G134" s="523">
        <f t="shared" si="41"/>
        <v>883923.03654485173</v>
      </c>
      <c r="H134" s="526">
        <f t="shared" si="42"/>
        <v>224831.90374890328</v>
      </c>
      <c r="I134" s="577">
        <f t="shared" si="43"/>
        <v>224831.90374890328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>
      <c r="B135" s="195" t="str">
        <f t="shared" si="48"/>
        <v/>
      </c>
      <c r="C135" s="507">
        <f>IF(D93="","-",+C134+1)</f>
        <v>2048</v>
      </c>
      <c r="D135" s="374">
        <f>IF(F134+SUM(E$99:E134)=D$92,F134,D$92-SUM(E$99:E134))</f>
        <v>821203.04844961362</v>
      </c>
      <c r="E135" s="522">
        <f>IF(+J96&lt;F134,J96,D135)</f>
        <v>125439.97619047618</v>
      </c>
      <c r="F135" s="523">
        <f t="shared" si="49"/>
        <v>695763.07225913741</v>
      </c>
      <c r="G135" s="523">
        <f t="shared" si="41"/>
        <v>758483.06035437551</v>
      </c>
      <c r="H135" s="526">
        <f t="shared" si="42"/>
        <v>210726.91891313135</v>
      </c>
      <c r="I135" s="577">
        <f t="shared" si="43"/>
        <v>210726.91891313135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>
      <c r="B136" s="195" t="str">
        <f t="shared" si="48"/>
        <v/>
      </c>
      <c r="C136" s="507">
        <f>IF(D93="","-",+C135+1)</f>
        <v>2049</v>
      </c>
      <c r="D136" s="374">
        <f>IF(F135+SUM(E$99:E135)=D$92,F135,D$92-SUM(E$99:E135))</f>
        <v>695763.07225913741</v>
      </c>
      <c r="E136" s="522">
        <f>IF(+J96&lt;F135,J96,D136)</f>
        <v>125439.97619047618</v>
      </c>
      <c r="F136" s="523">
        <f t="shared" si="49"/>
        <v>570323.09606866119</v>
      </c>
      <c r="G136" s="523">
        <f t="shared" si="41"/>
        <v>633043.0841638993</v>
      </c>
      <c r="H136" s="526">
        <f t="shared" si="42"/>
        <v>196621.93407735939</v>
      </c>
      <c r="I136" s="577">
        <f t="shared" si="43"/>
        <v>196621.93407735939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>
      <c r="B137" s="195" t="str">
        <f t="shared" si="48"/>
        <v/>
      </c>
      <c r="C137" s="507">
        <f>IF(D93="","-",+C136+1)</f>
        <v>2050</v>
      </c>
      <c r="D137" s="374">
        <f>IF(F136+SUM(E$99:E136)=D$92,F136,D$92-SUM(E$99:E136))</f>
        <v>570323.09606866119</v>
      </c>
      <c r="E137" s="522">
        <f>IF(+J96&lt;F136,J96,D137)</f>
        <v>125439.97619047618</v>
      </c>
      <c r="F137" s="523">
        <f t="shared" si="49"/>
        <v>444883.11987818498</v>
      </c>
      <c r="G137" s="523">
        <f t="shared" si="41"/>
        <v>507603.10797342309</v>
      </c>
      <c r="H137" s="526">
        <f t="shared" si="42"/>
        <v>182516.94924158743</v>
      </c>
      <c r="I137" s="577">
        <f t="shared" si="43"/>
        <v>182516.94924158743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>
      <c r="B138" s="195" t="str">
        <f t="shared" si="48"/>
        <v/>
      </c>
      <c r="C138" s="507">
        <f>IF(D93="","-",+C137+1)</f>
        <v>2051</v>
      </c>
      <c r="D138" s="374">
        <f>IF(F137+SUM(E$99:E137)=D$92,F137,D$92-SUM(E$99:E137))</f>
        <v>444883.11987818498</v>
      </c>
      <c r="E138" s="522">
        <f>IF(+J96&lt;F137,J96,D138)</f>
        <v>125439.97619047618</v>
      </c>
      <c r="F138" s="523">
        <f t="shared" si="49"/>
        <v>319443.14368770877</v>
      </c>
      <c r="G138" s="523">
        <f t="shared" si="41"/>
        <v>382163.13178294688</v>
      </c>
      <c r="H138" s="526">
        <f t="shared" si="42"/>
        <v>168411.96440581547</v>
      </c>
      <c r="I138" s="577">
        <f t="shared" si="43"/>
        <v>168411.96440581547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>
      <c r="B139" s="195" t="str">
        <f t="shared" si="48"/>
        <v/>
      </c>
      <c r="C139" s="507">
        <f>IF(D93="","-",+C138+1)</f>
        <v>2052</v>
      </c>
      <c r="D139" s="374">
        <f>IF(F138+SUM(E$99:E138)=D$92,F138,D$92-SUM(E$99:E138))</f>
        <v>319443.14368770877</v>
      </c>
      <c r="E139" s="522">
        <f>IF(+J96&lt;F138,J96,D139)</f>
        <v>125439.97619047618</v>
      </c>
      <c r="F139" s="523">
        <f t="shared" si="49"/>
        <v>194003.16749723259</v>
      </c>
      <c r="G139" s="523">
        <f t="shared" si="41"/>
        <v>256723.15559247066</v>
      </c>
      <c r="H139" s="526">
        <f t="shared" si="42"/>
        <v>154306.97957004351</v>
      </c>
      <c r="I139" s="577">
        <f t="shared" si="43"/>
        <v>154306.97957004351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>
      <c r="B140" s="195" t="str">
        <f t="shared" si="48"/>
        <v/>
      </c>
      <c r="C140" s="507">
        <f>IF(D93="","-",+C139+1)</f>
        <v>2053</v>
      </c>
      <c r="D140" s="374">
        <f>IF(F139+SUM(E$99:E139)=D$92,F139,D$92-SUM(E$99:E139))</f>
        <v>194003.16749723259</v>
      </c>
      <c r="E140" s="522">
        <f>IF(+J96&lt;F139,J96,D140)</f>
        <v>125439.97619047618</v>
      </c>
      <c r="F140" s="523">
        <f t="shared" si="49"/>
        <v>68563.191306756402</v>
      </c>
      <c r="G140" s="523">
        <f t="shared" si="41"/>
        <v>131283.17940199451</v>
      </c>
      <c r="H140" s="526">
        <f t="shared" si="42"/>
        <v>140201.99473427157</v>
      </c>
      <c r="I140" s="577">
        <f t="shared" si="43"/>
        <v>140201.99473427157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>
      <c r="B141" s="195" t="str">
        <f t="shared" si="48"/>
        <v/>
      </c>
      <c r="C141" s="507">
        <f>IF(D93="","-",+C140+1)</f>
        <v>2054</v>
      </c>
      <c r="D141" s="374">
        <f>IF(F140+SUM(E$99:E140)=D$92,F140,D$92-SUM(E$99:E140))</f>
        <v>68563.191306756402</v>
      </c>
      <c r="E141" s="522">
        <f>IF(+J96&lt;F140,J96,D141)</f>
        <v>68563.191306756402</v>
      </c>
      <c r="F141" s="523">
        <f t="shared" si="49"/>
        <v>0</v>
      </c>
      <c r="G141" s="523">
        <f t="shared" si="41"/>
        <v>34281.595653378201</v>
      </c>
      <c r="H141" s="526">
        <f t="shared" si="42"/>
        <v>72417.954369711108</v>
      </c>
      <c r="I141" s="577">
        <f t="shared" si="43"/>
        <v>72417.954369711108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>
      <c r="B142" s="195" t="str">
        <f t="shared" si="48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9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>
      <c r="B143" s="195" t="str">
        <f t="shared" si="48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9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>
      <c r="B144" s="195" t="str">
        <f t="shared" si="48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>
      <c r="B145" s="195" t="str">
        <f t="shared" si="48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>
      <c r="B146" s="195" t="str">
        <f t="shared" si="48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>
      <c r="B147" s="195" t="str">
        <f t="shared" si="48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>
      <c r="B148" s="195" t="str">
        <f t="shared" si="48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>
      <c r="B149" s="195" t="str">
        <f t="shared" si="48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>
      <c r="B150" s="195" t="str">
        <f t="shared" si="48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>
      <c r="B151" s="195" t="str">
        <f t="shared" si="48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>
      <c r="B152" s="195" t="str">
        <f t="shared" si="48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>
      <c r="B153" s="195" t="str">
        <f t="shared" si="48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.5" thickBot="1">
      <c r="B154" s="195" t="str">
        <f t="shared" si="48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>
      <c r="C155" s="374" t="s">
        <v>78</v>
      </c>
      <c r="D155" s="375"/>
      <c r="E155" s="375">
        <f>SUM(E99:E154)</f>
        <v>5268478.9999999981</v>
      </c>
      <c r="F155" s="375"/>
      <c r="G155" s="375"/>
      <c r="H155" s="375">
        <f>SUM(H99:H154)</f>
        <v>18188848.883340508</v>
      </c>
      <c r="I155" s="375">
        <f>SUM(I99:I154)</f>
        <v>18188848.883340508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29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208285.89837452956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208285.89837452956</v>
      </c>
      <c r="O6" s="269"/>
      <c r="P6" s="269"/>
    </row>
    <row r="7" spans="1:17" ht="13.5" thickBot="1">
      <c r="C7" s="467" t="s">
        <v>48</v>
      </c>
      <c r="D7" s="620" t="s">
        <v>282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281</v>
      </c>
      <c r="E9" s="666" t="s">
        <v>490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44806.833333333336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253803.9152686233</v>
      </c>
      <c r="H23" s="610">
        <v>253803.9152686233</v>
      </c>
      <c r="I23" s="511">
        <f t="shared" si="9"/>
        <v>0</v>
      </c>
      <c r="J23" s="511"/>
      <c r="K23" s="518">
        <f>G23</f>
        <v>253803.9152686233</v>
      </c>
      <c r="L23" s="519">
        <f t="shared" si="6"/>
        <v>0</v>
      </c>
      <c r="M23" s="518">
        <f>H23</f>
        <v>253803.9152686233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45899.682926829271</v>
      </c>
      <c r="F24" s="608">
        <v>1566979.6297166629</v>
      </c>
      <c r="G24" s="609">
        <v>247970.33642594516</v>
      </c>
      <c r="H24" s="610">
        <v>247970.33642594516</v>
      </c>
      <c r="I24" s="511">
        <f t="shared" si="9"/>
        <v>0</v>
      </c>
      <c r="J24" s="511"/>
      <c r="K24" s="518">
        <f>G24</f>
        <v>247970.33642594516</v>
      </c>
      <c r="L24" s="519">
        <f t="shared" ref="L24" si="10">IF(K24&lt;&gt;0,+G24-K24,0)</f>
        <v>0</v>
      </c>
      <c r="M24" s="518">
        <f>H24</f>
        <v>247970.33642594516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203908.67428410932</v>
      </c>
      <c r="H25" s="610">
        <v>203908.67428410932</v>
      </c>
      <c r="I25" s="511">
        <f t="shared" si="9"/>
        <v>0</v>
      </c>
      <c r="J25" s="511"/>
      <c r="K25" s="518">
        <f>G25</f>
        <v>203908.67428410932</v>
      </c>
      <c r="L25" s="519">
        <f t="shared" ref="L25" si="11">IF(K25&lt;&gt;0,+G25-K25,0)</f>
        <v>0</v>
      </c>
      <c r="M25" s="518">
        <f>H25</f>
        <v>203908.67428410932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1523214.8157631741</v>
      </c>
      <c r="E26" s="609">
        <v>44806.833333333336</v>
      </c>
      <c r="F26" s="608">
        <v>1478407.9824298408</v>
      </c>
      <c r="G26" s="609">
        <v>203899.66288933976</v>
      </c>
      <c r="H26" s="610">
        <v>203899.66288933976</v>
      </c>
      <c r="I26" s="511">
        <f t="shared" si="9"/>
        <v>0</v>
      </c>
      <c r="J26" s="511"/>
      <c r="K26" s="518">
        <f>G26</f>
        <v>203899.66288933976</v>
      </c>
      <c r="L26" s="519">
        <f t="shared" ref="L26" si="12">IF(K26&lt;&gt;0,+G26-K26,0)</f>
        <v>0</v>
      </c>
      <c r="M26" s="518">
        <f>H26</f>
        <v>203899.66288933976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23">
        <f>IF(F26+SUM(E$17:E26)=D$10,F26,D$10-SUM(E$17:E26))</f>
        <v>1476273.1134565</v>
      </c>
      <c r="E27" s="522">
        <f>IF(+I14&lt;F26,I14,D27)</f>
        <v>44806.833333333336</v>
      </c>
      <c r="F27" s="523">
        <f t="shared" ref="F27:F48" si="13">+D27-E27</f>
        <v>1431466.2801231667</v>
      </c>
      <c r="G27" s="524">
        <f t="shared" ref="G27:G53" si="14">+I$12*((D27+F27)/2)+E27</f>
        <v>208285.89837452956</v>
      </c>
      <c r="H27" s="491">
        <f t="shared" ref="H27:H53" si="15">+I$13*((D27+F27)/2)+E27</f>
        <v>208285.89837452956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1431466.2801231667</v>
      </c>
      <c r="E28" s="522">
        <f>IF(+I14&lt;F27,I14,D28)</f>
        <v>44806.833333333336</v>
      </c>
      <c r="F28" s="523">
        <f t="shared" si="13"/>
        <v>1386659.4467898335</v>
      </c>
      <c r="G28" s="524">
        <f t="shared" si="14"/>
        <v>203247.63446617266</v>
      </c>
      <c r="H28" s="491">
        <f t="shared" si="15"/>
        <v>203247.63446617266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1386659.4467898335</v>
      </c>
      <c r="E29" s="522">
        <f>IF(+I14&lt;F28,I14,D29)</f>
        <v>44806.833333333336</v>
      </c>
      <c r="F29" s="523">
        <f t="shared" si="13"/>
        <v>1341852.6134565002</v>
      </c>
      <c r="G29" s="524">
        <f t="shared" si="14"/>
        <v>198209.37055781574</v>
      </c>
      <c r="H29" s="491">
        <f t="shared" si="15"/>
        <v>198209.37055781574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1341852.6134565002</v>
      </c>
      <c r="E30" s="522">
        <f>IF(+I14&lt;F29,I14,D30)</f>
        <v>44806.833333333336</v>
      </c>
      <c r="F30" s="523">
        <f t="shared" si="13"/>
        <v>1297045.780123167</v>
      </c>
      <c r="G30" s="524">
        <f t="shared" si="14"/>
        <v>193171.10664945884</v>
      </c>
      <c r="H30" s="491">
        <f t="shared" si="15"/>
        <v>193171.10664945884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1297045.780123167</v>
      </c>
      <c r="E31" s="522">
        <f>IF(+I14&lt;F30,I14,D31)</f>
        <v>44806.833333333336</v>
      </c>
      <c r="F31" s="523">
        <f t="shared" si="13"/>
        <v>1252238.9467898337</v>
      </c>
      <c r="G31" s="524">
        <f t="shared" si="14"/>
        <v>188132.84274110192</v>
      </c>
      <c r="H31" s="491">
        <f t="shared" si="15"/>
        <v>188132.84274110192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1252238.9467898337</v>
      </c>
      <c r="E32" s="522">
        <f>IF(+I14&lt;F31,I14,D32)</f>
        <v>44806.833333333336</v>
      </c>
      <c r="F32" s="523">
        <f t="shared" si="13"/>
        <v>1207432.1134565005</v>
      </c>
      <c r="G32" s="524">
        <f t="shared" si="14"/>
        <v>183094.57883274503</v>
      </c>
      <c r="H32" s="491">
        <f t="shared" si="15"/>
        <v>183094.57883274503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1207432.1134565005</v>
      </c>
      <c r="E33" s="522">
        <f>IF(+I14&lt;F32,I14,D33)</f>
        <v>44806.833333333336</v>
      </c>
      <c r="F33" s="523">
        <f t="shared" si="13"/>
        <v>1162625.2801231672</v>
      </c>
      <c r="G33" s="524">
        <f t="shared" si="14"/>
        <v>178056.31492438808</v>
      </c>
      <c r="H33" s="491">
        <f t="shared" si="15"/>
        <v>178056.31492438808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1162625.2801231672</v>
      </c>
      <c r="E34" s="522">
        <f>IF(+I14&lt;F33,I14,D34)</f>
        <v>44806.833333333336</v>
      </c>
      <c r="F34" s="523">
        <f t="shared" si="13"/>
        <v>1117818.4467898339</v>
      </c>
      <c r="G34" s="524">
        <f t="shared" si="14"/>
        <v>173018.05101603118</v>
      </c>
      <c r="H34" s="491">
        <f t="shared" si="15"/>
        <v>173018.05101603118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1117818.4467898339</v>
      </c>
      <c r="E35" s="522">
        <f>IF(+I14&lt;F34,I14,D35)</f>
        <v>44806.833333333336</v>
      </c>
      <c r="F35" s="523">
        <f t="shared" si="13"/>
        <v>1073011.6134565007</v>
      </c>
      <c r="G35" s="524">
        <f t="shared" si="14"/>
        <v>167979.78710767426</v>
      </c>
      <c r="H35" s="491">
        <f t="shared" si="15"/>
        <v>167979.78710767426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1073011.6134565007</v>
      </c>
      <c r="E36" s="522">
        <f>IF(+I14&lt;F35,I14,D36)</f>
        <v>44806.833333333336</v>
      </c>
      <c r="F36" s="523">
        <f t="shared" si="13"/>
        <v>1028204.7801231673</v>
      </c>
      <c r="G36" s="524">
        <f t="shared" si="14"/>
        <v>162941.52319931734</v>
      </c>
      <c r="H36" s="491">
        <f t="shared" si="15"/>
        <v>162941.52319931734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1028204.7801231673</v>
      </c>
      <c r="E37" s="522">
        <f>IF(+I14&lt;F36,I14,D37)</f>
        <v>44806.833333333336</v>
      </c>
      <c r="F37" s="523">
        <f t="shared" si="13"/>
        <v>983397.94678983395</v>
      </c>
      <c r="G37" s="524">
        <f t="shared" si="14"/>
        <v>157903.25929096041</v>
      </c>
      <c r="H37" s="491">
        <f t="shared" si="15"/>
        <v>157903.25929096041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983397.94678983395</v>
      </c>
      <c r="E38" s="522">
        <f>IF(+I14&lt;F37,I14,D38)</f>
        <v>44806.833333333336</v>
      </c>
      <c r="F38" s="523">
        <f t="shared" si="13"/>
        <v>938591.11345650058</v>
      </c>
      <c r="G38" s="524">
        <f t="shared" si="14"/>
        <v>152864.99538260349</v>
      </c>
      <c r="H38" s="491">
        <f t="shared" si="15"/>
        <v>152864.99538260349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938591.11345650058</v>
      </c>
      <c r="E39" s="522">
        <f>IF(+I14&lt;F38,I14,D39)</f>
        <v>44806.833333333336</v>
      </c>
      <c r="F39" s="523">
        <f t="shared" si="13"/>
        <v>893784.28012316721</v>
      </c>
      <c r="G39" s="524">
        <f t="shared" si="14"/>
        <v>147826.73147424657</v>
      </c>
      <c r="H39" s="491">
        <f t="shared" si="15"/>
        <v>147826.73147424657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893784.28012316721</v>
      </c>
      <c r="E40" s="522">
        <f>IF(+I14&lt;F39,I14,D40)</f>
        <v>44806.833333333336</v>
      </c>
      <c r="F40" s="523">
        <f t="shared" si="13"/>
        <v>848977.44678983383</v>
      </c>
      <c r="G40" s="524">
        <f t="shared" si="14"/>
        <v>142788.46756588962</v>
      </c>
      <c r="H40" s="491">
        <f t="shared" si="15"/>
        <v>142788.46756588962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848977.44678983383</v>
      </c>
      <c r="E41" s="522">
        <f>IF(+I14&lt;F40,I14,D41)</f>
        <v>44806.833333333336</v>
      </c>
      <c r="F41" s="523">
        <f t="shared" si="13"/>
        <v>804170.61345650046</v>
      </c>
      <c r="G41" s="524">
        <f t="shared" si="14"/>
        <v>137750.20365753272</v>
      </c>
      <c r="H41" s="491">
        <f t="shared" si="15"/>
        <v>137750.20365753272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804170.61345650046</v>
      </c>
      <c r="E42" s="522">
        <f>IF(+I14&lt;F41,I14,D42)</f>
        <v>44806.833333333336</v>
      </c>
      <c r="F42" s="523">
        <f t="shared" si="13"/>
        <v>759363.78012316709</v>
      </c>
      <c r="G42" s="524">
        <f t="shared" si="14"/>
        <v>132711.93974917577</v>
      </c>
      <c r="H42" s="491">
        <f t="shared" si="15"/>
        <v>132711.93974917577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759363.78012316709</v>
      </c>
      <c r="E43" s="522">
        <f>IF(+I14&lt;F42,I14,D43)</f>
        <v>44806.833333333336</v>
      </c>
      <c r="F43" s="523">
        <f t="shared" si="13"/>
        <v>714556.94678983372</v>
      </c>
      <c r="G43" s="524">
        <f t="shared" si="14"/>
        <v>127673.67584081885</v>
      </c>
      <c r="H43" s="491">
        <f t="shared" si="15"/>
        <v>127673.67584081885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714556.94678983372</v>
      </c>
      <c r="E44" s="522">
        <f>IF(+I14&lt;F43,I14,D44)</f>
        <v>44806.833333333336</v>
      </c>
      <c r="F44" s="523">
        <f t="shared" si="13"/>
        <v>669750.11345650034</v>
      </c>
      <c r="G44" s="524">
        <f t="shared" si="14"/>
        <v>122635.41193246192</v>
      </c>
      <c r="H44" s="491">
        <f t="shared" si="15"/>
        <v>122635.41193246192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669750.11345650034</v>
      </c>
      <c r="E45" s="522">
        <f>IF(+I14&lt;F44,I14,D45)</f>
        <v>44806.833333333336</v>
      </c>
      <c r="F45" s="523">
        <f t="shared" si="13"/>
        <v>624943.28012316697</v>
      </c>
      <c r="G45" s="524">
        <f t="shared" si="14"/>
        <v>117597.148024105</v>
      </c>
      <c r="H45" s="491">
        <f t="shared" si="15"/>
        <v>117597.148024105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624943.28012316697</v>
      </c>
      <c r="E46" s="522">
        <f>IF(+I14&lt;F45,I14,D46)</f>
        <v>44806.833333333336</v>
      </c>
      <c r="F46" s="523">
        <f t="shared" si="13"/>
        <v>580136.4467898336</v>
      </c>
      <c r="G46" s="524">
        <f t="shared" si="14"/>
        <v>112558.88411574808</v>
      </c>
      <c r="H46" s="491">
        <f t="shared" si="15"/>
        <v>112558.88411574808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580136.4467898336</v>
      </c>
      <c r="E47" s="522">
        <f>IF(+I14&lt;F46,I14,D47)</f>
        <v>44806.833333333336</v>
      </c>
      <c r="F47" s="523">
        <f t="shared" si="13"/>
        <v>535329.61345650023</v>
      </c>
      <c r="G47" s="524">
        <f t="shared" si="14"/>
        <v>107520.62020739116</v>
      </c>
      <c r="H47" s="491">
        <f t="shared" si="15"/>
        <v>107520.62020739116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535329.61345650023</v>
      </c>
      <c r="E48" s="522">
        <f>IF(+I14&lt;F47,I14,D48)</f>
        <v>44806.833333333336</v>
      </c>
      <c r="F48" s="523">
        <f t="shared" si="13"/>
        <v>490522.78012316691</v>
      </c>
      <c r="G48" s="524">
        <f t="shared" si="14"/>
        <v>102482.35629903423</v>
      </c>
      <c r="H48" s="491">
        <f t="shared" si="15"/>
        <v>102482.35629903423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490522.78012316691</v>
      </c>
      <c r="E49" s="522">
        <f>IF(+I14&lt;F48,I14,D49)</f>
        <v>44806.833333333336</v>
      </c>
      <c r="F49" s="523">
        <f t="shared" ref="F49:F72" si="16">+D49-E49</f>
        <v>445715.9467898336</v>
      </c>
      <c r="G49" s="524">
        <f t="shared" si="14"/>
        <v>97444.09239067731</v>
      </c>
      <c r="H49" s="491">
        <f t="shared" si="15"/>
        <v>97444.09239067731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445715.9467898336</v>
      </c>
      <c r="E50" s="522">
        <f>IF(+I14&lt;F49,I14,D50)</f>
        <v>44806.833333333336</v>
      </c>
      <c r="F50" s="523">
        <f t="shared" si="16"/>
        <v>400909.11345650029</v>
      </c>
      <c r="G50" s="524">
        <f t="shared" si="14"/>
        <v>92405.828482320387</v>
      </c>
      <c r="H50" s="491">
        <f t="shared" si="15"/>
        <v>92405.828482320387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400909.11345650029</v>
      </c>
      <c r="E51" s="522">
        <f>IF(+I14&lt;F50,I14,D51)</f>
        <v>44806.833333333336</v>
      </c>
      <c r="F51" s="523">
        <f t="shared" si="16"/>
        <v>356102.28012316697</v>
      </c>
      <c r="G51" s="524">
        <f t="shared" si="14"/>
        <v>87367.564573963464</v>
      </c>
      <c r="H51" s="491">
        <f t="shared" si="15"/>
        <v>87367.564573963464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356102.28012316697</v>
      </c>
      <c r="E52" s="522">
        <f>IF(+I14&lt;F51,I14,D52)</f>
        <v>44806.833333333336</v>
      </c>
      <c r="F52" s="523">
        <f t="shared" si="16"/>
        <v>311295.44678983366</v>
      </c>
      <c r="G52" s="524">
        <f t="shared" si="14"/>
        <v>82329.300665606541</v>
      </c>
      <c r="H52" s="491">
        <f t="shared" si="15"/>
        <v>82329.300665606541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311295.44678983366</v>
      </c>
      <c r="E53" s="522">
        <f>IF(+I14&lt;F52,I14,D53)</f>
        <v>44806.833333333336</v>
      </c>
      <c r="F53" s="523">
        <f t="shared" si="16"/>
        <v>266488.61345650034</v>
      </c>
      <c r="G53" s="524">
        <f t="shared" si="14"/>
        <v>77291.036757249618</v>
      </c>
      <c r="H53" s="491">
        <f t="shared" si="15"/>
        <v>77291.036757249618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266488.61345650034</v>
      </c>
      <c r="E54" s="522">
        <f>IF(+I14&lt;F53,I14,D54)</f>
        <v>44806.833333333336</v>
      </c>
      <c r="F54" s="523">
        <f t="shared" si="16"/>
        <v>221681.780123167</v>
      </c>
      <c r="G54" s="524">
        <f t="shared" ref="G54:G72" si="22">+I$12*((D54+F54)/2)+E54</f>
        <v>72252.772848892695</v>
      </c>
      <c r="H54" s="491">
        <f t="shared" ref="H54:H72" si="23">+I$13*((D54+F54)/2)+E54</f>
        <v>72252.772848892695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221681.780123167</v>
      </c>
      <c r="E55" s="522">
        <f>IF(+I14&lt;F54,I14,D55)</f>
        <v>44806.833333333336</v>
      </c>
      <c r="F55" s="523">
        <f t="shared" si="16"/>
        <v>176874.94678983366</v>
      </c>
      <c r="G55" s="524">
        <f t="shared" si="22"/>
        <v>67214.508940535772</v>
      </c>
      <c r="H55" s="491">
        <f t="shared" si="23"/>
        <v>67214.508940535772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176874.94678983366</v>
      </c>
      <c r="E56" s="522">
        <f>IF(+I14&lt;F55,I14,D56)</f>
        <v>44806.833333333336</v>
      </c>
      <c r="F56" s="523">
        <f t="shared" si="16"/>
        <v>132068.11345650032</v>
      </c>
      <c r="G56" s="524">
        <f t="shared" si="22"/>
        <v>62176.245032178849</v>
      </c>
      <c r="H56" s="491">
        <f t="shared" si="23"/>
        <v>62176.245032178849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132068.11345650032</v>
      </c>
      <c r="E57" s="522">
        <f>IF(+I14&lt;F56,I14,D57)</f>
        <v>44806.833333333336</v>
      </c>
      <c r="F57" s="523">
        <f t="shared" si="16"/>
        <v>87261.280123166973</v>
      </c>
      <c r="G57" s="524">
        <f t="shared" si="22"/>
        <v>57137.981123821934</v>
      </c>
      <c r="H57" s="491">
        <f t="shared" si="23"/>
        <v>57137.981123821934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87261.280123166973</v>
      </c>
      <c r="E58" s="522">
        <f>IF(+I14&lt;F57,I14,D58)</f>
        <v>44806.833333333336</v>
      </c>
      <c r="F58" s="523">
        <f t="shared" si="16"/>
        <v>42454.446789833637</v>
      </c>
      <c r="G58" s="524">
        <f t="shared" si="22"/>
        <v>52099.717215465011</v>
      </c>
      <c r="H58" s="491">
        <f t="shared" si="23"/>
        <v>52099.717215465011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42454.446789833637</v>
      </c>
      <c r="E59" s="522">
        <f>IF(+I14&lt;F58,I14,D59)</f>
        <v>42454.446789833637</v>
      </c>
      <c r="F59" s="523">
        <f t="shared" si="16"/>
        <v>0</v>
      </c>
      <c r="G59" s="524">
        <f t="shared" si="22"/>
        <v>44841.322753810244</v>
      </c>
      <c r="H59" s="491">
        <f t="shared" si="23"/>
        <v>44841.322753810244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1881886.9999999995</v>
      </c>
      <c r="F73" s="375"/>
      <c r="G73" s="375">
        <f>SUM(G17:G72)</f>
        <v>6729474.9975214424</v>
      </c>
      <c r="H73" s="375">
        <f>SUM(H17:H72)</f>
        <v>6729474.9975214424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203908.67428410932</v>
      </c>
      <c r="N87" s="546">
        <f>IF(J92&lt;D11,0,VLOOKUP(J92,C17:O72,11))</f>
        <v>203908.67428410932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211322.4974139453</v>
      </c>
      <c r="N88" s="550">
        <f>IF(J92&lt;D11,0,VLOOKUP(J92,C99:P154,7))</f>
        <v>211322.4974139453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7413.8231298359751</v>
      </c>
      <c r="N89" s="555">
        <f>+N88-N87</f>
        <v>7413.8231298359751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44806.833333333336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24">+I99-H99</f>
        <v>0</v>
      </c>
      <c r="K99" s="514"/>
      <c r="L99" s="512">
        <f t="shared" ref="L99:L104" si="25">H99</f>
        <v>138821.56113909211</v>
      </c>
      <c r="M99" s="597">
        <f t="shared" ref="M99:M130" si="26">IF(L99&lt;&gt;0,+H99-L99,0)</f>
        <v>0</v>
      </c>
      <c r="N99" s="512">
        <f t="shared" ref="N99:N104" si="27">I99</f>
        <v>138821.56113909211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25"/>
        <v>296379.53273897158</v>
      </c>
      <c r="M100" s="519">
        <f t="shared" ref="M100:M105" si="31">IF(L100&lt;&gt;0,+H100-L100,0)</f>
        <v>0</v>
      </c>
      <c r="N100" s="518">
        <f t="shared" si="27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25"/>
        <v>291463.97554748988</v>
      </c>
      <c r="M101" s="519">
        <f t="shared" si="31"/>
        <v>0</v>
      </c>
      <c r="N101" s="518">
        <f t="shared" si="27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24"/>
        <v>0</v>
      </c>
      <c r="K102" s="514"/>
      <c r="L102" s="518">
        <f t="shared" si="25"/>
        <v>278020.60623720445</v>
      </c>
      <c r="M102" s="519">
        <f t="shared" si="31"/>
        <v>0</v>
      </c>
      <c r="N102" s="518">
        <f t="shared" si="27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24"/>
        <v>0</v>
      </c>
      <c r="K103" s="514"/>
      <c r="L103" s="518">
        <f t="shared" si="25"/>
        <v>262827.69435337436</v>
      </c>
      <c r="M103" s="519">
        <f t="shared" si="31"/>
        <v>0</v>
      </c>
      <c r="N103" s="518">
        <f t="shared" si="27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24"/>
        <v>0</v>
      </c>
      <c r="K104" s="514"/>
      <c r="L104" s="518">
        <f t="shared" si="25"/>
        <v>249036.58491645948</v>
      </c>
      <c r="M104" s="519">
        <f t="shared" si="31"/>
        <v>0</v>
      </c>
      <c r="N104" s="518">
        <f t="shared" si="27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24"/>
        <v>0</v>
      </c>
      <c r="K105" s="514"/>
      <c r="L105" s="518">
        <f t="shared" ref="L105" si="32">H105</f>
        <v>217627.83363465747</v>
      </c>
      <c r="M105" s="519">
        <f t="shared" si="31"/>
        <v>0</v>
      </c>
      <c r="N105" s="518">
        <f t="shared" ref="N105" si="33">I105</f>
        <v>217627.83363465747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1614088.0193798454</v>
      </c>
      <c r="E106" s="516">
        <v>43764.813953488374</v>
      </c>
      <c r="F106" s="515">
        <v>1570323.205426357</v>
      </c>
      <c r="G106" s="515">
        <v>1592205.6124031013</v>
      </c>
      <c r="H106" s="575">
        <v>214195.37291245433</v>
      </c>
      <c r="I106" s="576">
        <v>214195.37291245433</v>
      </c>
      <c r="J106" s="514">
        <f t="shared" si="24"/>
        <v>0</v>
      </c>
      <c r="K106" s="514"/>
      <c r="L106" s="518">
        <f t="shared" ref="L106:L107" si="34">H106</f>
        <v>214195.37291245433</v>
      </c>
      <c r="M106" s="519">
        <f t="shared" ref="M106:M107" si="35">IF(L106&lt;&gt;0,+H106-L106,0)</f>
        <v>0</v>
      </c>
      <c r="N106" s="518">
        <f t="shared" ref="N106:N107" si="36">I106</f>
        <v>214195.37291245433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1570323.205426357</v>
      </c>
      <c r="E107" s="516">
        <v>44806.833333333336</v>
      </c>
      <c r="F107" s="515">
        <v>1525516.3720930237</v>
      </c>
      <c r="G107" s="515">
        <v>1547919.7887596902</v>
      </c>
      <c r="H107" s="575">
        <v>211322.4974139453</v>
      </c>
      <c r="I107" s="576">
        <v>211322.4974139453</v>
      </c>
      <c r="J107" s="514">
        <f t="shared" si="24"/>
        <v>0</v>
      </c>
      <c r="K107" s="514"/>
      <c r="L107" s="518">
        <f t="shared" si="34"/>
        <v>211322.4974139453</v>
      </c>
      <c r="M107" s="519">
        <f t="shared" si="35"/>
        <v>0</v>
      </c>
      <c r="N107" s="518">
        <f t="shared" si="36"/>
        <v>211322.4974139453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1525516.3720930237</v>
      </c>
      <c r="E108" s="522">
        <f>IF(+J96&lt;F107,J96,D108)</f>
        <v>44806.833333333336</v>
      </c>
      <c r="F108" s="523">
        <f t="shared" ref="F108:F131" si="37">+D108-E108</f>
        <v>1480709.5387596905</v>
      </c>
      <c r="G108" s="523">
        <f t="shared" ref="G108:G130" si="38">+(F108+D108)/2</f>
        <v>1503112.9554263572</v>
      </c>
      <c r="H108" s="526">
        <f t="shared" ref="H108:H130" si="39">+J$94*G108+E108</f>
        <v>213823.01211949295</v>
      </c>
      <c r="I108" s="577">
        <f t="shared" ref="I108:I130" si="40">+J$95*G108+E108</f>
        <v>213823.01211949295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1480709.5387596905</v>
      </c>
      <c r="E109" s="522">
        <f>IF(+J96&lt;F108,J96,D109)</f>
        <v>44806.833333333336</v>
      </c>
      <c r="F109" s="523">
        <f t="shared" si="37"/>
        <v>1435902.7054263572</v>
      </c>
      <c r="G109" s="523">
        <f t="shared" si="38"/>
        <v>1458306.1220930237</v>
      </c>
      <c r="H109" s="526">
        <f t="shared" si="39"/>
        <v>208784.74821113603</v>
      </c>
      <c r="I109" s="577">
        <f t="shared" si="40"/>
        <v>208784.74821113603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1435902.7054263572</v>
      </c>
      <c r="E110" s="522">
        <f>IF(+J96&lt;F109,J96,D110)</f>
        <v>44806.833333333336</v>
      </c>
      <c r="F110" s="523">
        <f t="shared" si="37"/>
        <v>1391095.872093024</v>
      </c>
      <c r="G110" s="523">
        <f t="shared" si="38"/>
        <v>1413499.2887596907</v>
      </c>
      <c r="H110" s="526">
        <f t="shared" si="39"/>
        <v>203746.48430277914</v>
      </c>
      <c r="I110" s="577">
        <f t="shared" si="40"/>
        <v>203746.48430277914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1391095.872093024</v>
      </c>
      <c r="E111" s="522">
        <f>IF(+J96&lt;F110,J96,D111)</f>
        <v>44806.833333333336</v>
      </c>
      <c r="F111" s="523">
        <f t="shared" si="37"/>
        <v>1346289.0387596907</v>
      </c>
      <c r="G111" s="523">
        <f t="shared" si="38"/>
        <v>1368692.4554263572</v>
      </c>
      <c r="H111" s="526">
        <f t="shared" si="39"/>
        <v>198708.22039442218</v>
      </c>
      <c r="I111" s="577">
        <f t="shared" si="40"/>
        <v>198708.22039442218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1346289.0387596907</v>
      </c>
      <c r="E112" s="522">
        <f>IF(+J96&lt;F111,J96,D112)</f>
        <v>44806.833333333336</v>
      </c>
      <c r="F112" s="523">
        <f t="shared" si="37"/>
        <v>1301482.2054263575</v>
      </c>
      <c r="G112" s="523">
        <f t="shared" si="38"/>
        <v>1323885.6220930242</v>
      </c>
      <c r="H112" s="526">
        <f t="shared" si="39"/>
        <v>193669.95648606529</v>
      </c>
      <c r="I112" s="577">
        <f t="shared" si="40"/>
        <v>193669.95648606529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1301482.2054263575</v>
      </c>
      <c r="E113" s="522">
        <f>IF(+J96&lt;F112,J96,D113)</f>
        <v>44806.833333333336</v>
      </c>
      <c r="F113" s="523">
        <f t="shared" si="37"/>
        <v>1256675.3720930242</v>
      </c>
      <c r="G113" s="523">
        <f t="shared" si="38"/>
        <v>1279078.7887596907</v>
      </c>
      <c r="H113" s="526">
        <f t="shared" si="39"/>
        <v>188631.69257770837</v>
      </c>
      <c r="I113" s="577">
        <f t="shared" si="40"/>
        <v>188631.69257770837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1256675.3720930242</v>
      </c>
      <c r="E114" s="522">
        <f>IF(+J96&lt;F113,J96,D114)</f>
        <v>44806.833333333336</v>
      </c>
      <c r="F114" s="523">
        <f t="shared" si="37"/>
        <v>1211868.5387596909</v>
      </c>
      <c r="G114" s="523">
        <f t="shared" si="38"/>
        <v>1234271.9554263577</v>
      </c>
      <c r="H114" s="526">
        <f t="shared" si="39"/>
        <v>183593.42866935147</v>
      </c>
      <c r="I114" s="577">
        <f t="shared" si="40"/>
        <v>183593.42866935147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1211868.5387596909</v>
      </c>
      <c r="E115" s="522">
        <f>IF(+J96&lt;F114,J96,D115)</f>
        <v>44806.833333333336</v>
      </c>
      <c r="F115" s="523">
        <f t="shared" si="37"/>
        <v>1167061.7054263577</v>
      </c>
      <c r="G115" s="523">
        <f t="shared" si="38"/>
        <v>1189465.1220930242</v>
      </c>
      <c r="H115" s="526">
        <f t="shared" si="39"/>
        <v>178555.16476099455</v>
      </c>
      <c r="I115" s="577">
        <f t="shared" si="40"/>
        <v>178555.16476099455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1167061.7054263577</v>
      </c>
      <c r="E116" s="522">
        <f>IF(+J96&lt;F115,J96,D116)</f>
        <v>44806.833333333336</v>
      </c>
      <c r="F116" s="523">
        <f t="shared" si="37"/>
        <v>1122254.8720930244</v>
      </c>
      <c r="G116" s="523">
        <f t="shared" si="38"/>
        <v>1144658.2887596912</v>
      </c>
      <c r="H116" s="526">
        <f t="shared" si="39"/>
        <v>173516.90085263766</v>
      </c>
      <c r="I116" s="577">
        <f t="shared" si="40"/>
        <v>173516.90085263766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1122254.8720930244</v>
      </c>
      <c r="E117" s="522">
        <f>IF(+J96&lt;F116,J96,D117)</f>
        <v>44806.833333333336</v>
      </c>
      <c r="F117" s="523">
        <f t="shared" si="37"/>
        <v>1077448.0387596912</v>
      </c>
      <c r="G117" s="523">
        <f t="shared" si="38"/>
        <v>1099851.4554263577</v>
      </c>
      <c r="H117" s="526">
        <f t="shared" si="39"/>
        <v>168478.6369442807</v>
      </c>
      <c r="I117" s="577">
        <f t="shared" si="40"/>
        <v>168478.6369442807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1077448.0387596912</v>
      </c>
      <c r="E118" s="522">
        <f>IF(+J96&lt;F117,J96,D118)</f>
        <v>44806.833333333336</v>
      </c>
      <c r="F118" s="523">
        <f t="shared" si="37"/>
        <v>1032641.2054263578</v>
      </c>
      <c r="G118" s="523">
        <f t="shared" si="38"/>
        <v>1055044.6220930244</v>
      </c>
      <c r="H118" s="526">
        <f t="shared" si="39"/>
        <v>163440.37303592378</v>
      </c>
      <c r="I118" s="577">
        <f t="shared" si="40"/>
        <v>163440.37303592378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1032641.2054263578</v>
      </c>
      <c r="E119" s="522">
        <f>IF(+J96&lt;F118,J96,D119)</f>
        <v>44806.833333333336</v>
      </c>
      <c r="F119" s="523">
        <f t="shared" si="37"/>
        <v>987834.37209302443</v>
      </c>
      <c r="G119" s="523">
        <f t="shared" si="38"/>
        <v>1010237.7887596912</v>
      </c>
      <c r="H119" s="526">
        <f t="shared" si="39"/>
        <v>158402.10912756689</v>
      </c>
      <c r="I119" s="577">
        <f t="shared" si="40"/>
        <v>158402.10912756689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987834.37209302443</v>
      </c>
      <c r="E120" s="522">
        <f>IF(+J96&lt;F119,J96,D120)</f>
        <v>44806.833333333336</v>
      </c>
      <c r="F120" s="523">
        <f t="shared" si="37"/>
        <v>943027.53875969106</v>
      </c>
      <c r="G120" s="523">
        <f t="shared" si="38"/>
        <v>965430.95542635769</v>
      </c>
      <c r="H120" s="526">
        <f t="shared" si="39"/>
        <v>153363.84521920994</v>
      </c>
      <c r="I120" s="577">
        <f t="shared" si="40"/>
        <v>153363.84521920994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943027.53875969106</v>
      </c>
      <c r="E121" s="522">
        <f>IF(+J96&lt;F120,J96,D121)</f>
        <v>44806.833333333336</v>
      </c>
      <c r="F121" s="523">
        <f t="shared" si="37"/>
        <v>898220.70542635769</v>
      </c>
      <c r="G121" s="523">
        <f t="shared" si="38"/>
        <v>920624.12209302443</v>
      </c>
      <c r="H121" s="526">
        <f t="shared" si="39"/>
        <v>148325.58131085301</v>
      </c>
      <c r="I121" s="577">
        <f t="shared" si="40"/>
        <v>148325.58131085301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898220.70542635769</v>
      </c>
      <c r="E122" s="522">
        <f>IF(+J96&lt;F121,J96,D122)</f>
        <v>44806.833333333336</v>
      </c>
      <c r="F122" s="523">
        <f t="shared" si="37"/>
        <v>853413.87209302431</v>
      </c>
      <c r="G122" s="523">
        <f t="shared" si="38"/>
        <v>875817.28875969094</v>
      </c>
      <c r="H122" s="526">
        <f t="shared" si="39"/>
        <v>143287.31740249609</v>
      </c>
      <c r="I122" s="577">
        <f t="shared" si="40"/>
        <v>143287.31740249609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853413.87209302431</v>
      </c>
      <c r="E123" s="522">
        <f>IF(+J96&lt;F122,J96,D123)</f>
        <v>44806.833333333336</v>
      </c>
      <c r="F123" s="523">
        <f t="shared" si="37"/>
        <v>808607.03875969094</v>
      </c>
      <c r="G123" s="523">
        <f t="shared" si="38"/>
        <v>831010.45542635769</v>
      </c>
      <c r="H123" s="526">
        <f t="shared" si="39"/>
        <v>138249.05349413917</v>
      </c>
      <c r="I123" s="577">
        <f t="shared" si="40"/>
        <v>138249.05349413917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808607.03875969094</v>
      </c>
      <c r="E124" s="522">
        <f>IF(+J96&lt;F123,J96,D124)</f>
        <v>44806.833333333336</v>
      </c>
      <c r="F124" s="523">
        <f t="shared" si="37"/>
        <v>763800.20542635757</v>
      </c>
      <c r="G124" s="523">
        <f t="shared" si="38"/>
        <v>786203.6220930242</v>
      </c>
      <c r="H124" s="526">
        <f t="shared" si="39"/>
        <v>133210.78958578221</v>
      </c>
      <c r="I124" s="577">
        <f t="shared" si="40"/>
        <v>133210.78958578221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763800.20542635757</v>
      </c>
      <c r="E125" s="522">
        <f>IF(+J96&lt;F124,J96,D125)</f>
        <v>44806.833333333336</v>
      </c>
      <c r="F125" s="523">
        <f t="shared" si="37"/>
        <v>718993.3720930242</v>
      </c>
      <c r="G125" s="523">
        <f t="shared" si="38"/>
        <v>741396.78875969094</v>
      </c>
      <c r="H125" s="526">
        <f t="shared" si="39"/>
        <v>128172.52567742532</v>
      </c>
      <c r="I125" s="577">
        <f t="shared" si="40"/>
        <v>128172.52567742532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718993.3720930242</v>
      </c>
      <c r="E126" s="522">
        <f>IF(+J96&lt;F125,J96,D126)</f>
        <v>44806.833333333336</v>
      </c>
      <c r="F126" s="523">
        <f t="shared" si="37"/>
        <v>674186.53875969083</v>
      </c>
      <c r="G126" s="523">
        <f t="shared" si="38"/>
        <v>696589.95542635745</v>
      </c>
      <c r="H126" s="526">
        <f t="shared" si="39"/>
        <v>123134.26176906837</v>
      </c>
      <c r="I126" s="577">
        <f t="shared" si="40"/>
        <v>123134.26176906837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674186.53875969083</v>
      </c>
      <c r="E127" s="522">
        <f>IF(+J96&lt;F126,J96,D127)</f>
        <v>44806.833333333336</v>
      </c>
      <c r="F127" s="523">
        <f t="shared" si="37"/>
        <v>629379.70542635745</v>
      </c>
      <c r="G127" s="523">
        <f t="shared" si="38"/>
        <v>651783.1220930242</v>
      </c>
      <c r="H127" s="526">
        <f t="shared" si="39"/>
        <v>118095.99786071148</v>
      </c>
      <c r="I127" s="577">
        <f t="shared" si="40"/>
        <v>118095.99786071148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629379.70542635745</v>
      </c>
      <c r="E128" s="522">
        <f>IF(+J96&lt;F127,J96,D128)</f>
        <v>44806.833333333336</v>
      </c>
      <c r="F128" s="523">
        <f t="shared" si="37"/>
        <v>584572.87209302408</v>
      </c>
      <c r="G128" s="523">
        <f t="shared" si="38"/>
        <v>606976.28875969071</v>
      </c>
      <c r="H128" s="526">
        <f t="shared" si="39"/>
        <v>113057.73395235452</v>
      </c>
      <c r="I128" s="577">
        <f t="shared" si="40"/>
        <v>113057.73395235452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584572.87209302408</v>
      </c>
      <c r="E129" s="522">
        <f>IF(+J96&lt;F128,J96,D129)</f>
        <v>44806.833333333336</v>
      </c>
      <c r="F129" s="523">
        <f t="shared" si="37"/>
        <v>539766.03875969071</v>
      </c>
      <c r="G129" s="523">
        <f t="shared" si="38"/>
        <v>562169.45542635745</v>
      </c>
      <c r="H129" s="526">
        <f t="shared" si="39"/>
        <v>108019.4700439976</v>
      </c>
      <c r="I129" s="577">
        <f t="shared" si="40"/>
        <v>108019.4700439976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539766.03875969071</v>
      </c>
      <c r="E130" s="522">
        <f>IF(+J96&lt;F129,J96,D130)</f>
        <v>44806.833333333336</v>
      </c>
      <c r="F130" s="523">
        <f t="shared" si="37"/>
        <v>494959.2054263574</v>
      </c>
      <c r="G130" s="523">
        <f t="shared" si="38"/>
        <v>517362.62209302408</v>
      </c>
      <c r="H130" s="526">
        <f t="shared" si="39"/>
        <v>102981.20613564068</v>
      </c>
      <c r="I130" s="577">
        <f t="shared" si="40"/>
        <v>102981.20613564068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494959.2054263574</v>
      </c>
      <c r="E131" s="522">
        <f>IF(+J96&lt;F130,J96,D131)</f>
        <v>44806.833333333336</v>
      </c>
      <c r="F131" s="523">
        <f t="shared" si="37"/>
        <v>450152.37209302408</v>
      </c>
      <c r="G131" s="523">
        <f t="shared" ref="G131:G154" si="41">+(F131+D131)/2</f>
        <v>472555.78875969071</v>
      </c>
      <c r="H131" s="526">
        <f t="shared" ref="H131:H154" si="42">+J$94*G131+E131</f>
        <v>97942.942227283755</v>
      </c>
      <c r="I131" s="577">
        <f t="shared" ref="I131:I154" si="43">+J$95*G131+E131</f>
        <v>97942.942227283755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>
      <c r="B132" s="195" t="str">
        <f t="shared" ref="B132:B154" si="48">IF(D132=F131,"","IU")</f>
        <v/>
      </c>
      <c r="C132" s="507">
        <f>IF(D93="","-",+C131+1)</f>
        <v>2045</v>
      </c>
      <c r="D132" s="374">
        <f>IF(F131+SUM(E$99:E131)=D$92,F131,D$92-SUM(E$99:E131))</f>
        <v>450152.37209302408</v>
      </c>
      <c r="E132" s="522">
        <f>IF(+J96&lt;F131,J96,D132)</f>
        <v>44806.833333333336</v>
      </c>
      <c r="F132" s="523">
        <f t="shared" ref="F132:F154" si="49">+D132-E132</f>
        <v>405345.53875969077</v>
      </c>
      <c r="G132" s="523">
        <f t="shared" si="41"/>
        <v>427748.95542635745</v>
      </c>
      <c r="H132" s="526">
        <f t="shared" si="42"/>
        <v>92904.678318926832</v>
      </c>
      <c r="I132" s="577">
        <f t="shared" si="43"/>
        <v>92904.678318926832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>
      <c r="B133" s="195" t="str">
        <f t="shared" si="48"/>
        <v/>
      </c>
      <c r="C133" s="507">
        <f>IF(D93="","-",+C132+1)</f>
        <v>2046</v>
      </c>
      <c r="D133" s="374">
        <f>IF(F132+SUM(E$99:E132)=D$92,F132,D$92-SUM(E$99:E132))</f>
        <v>405345.53875969077</v>
      </c>
      <c r="E133" s="522">
        <f>IF(+J96&lt;F132,J96,D133)</f>
        <v>44806.833333333336</v>
      </c>
      <c r="F133" s="523">
        <f t="shared" si="49"/>
        <v>360538.70542635745</v>
      </c>
      <c r="G133" s="523">
        <f t="shared" si="41"/>
        <v>382942.12209302408</v>
      </c>
      <c r="H133" s="526">
        <f t="shared" si="42"/>
        <v>87866.414410569909</v>
      </c>
      <c r="I133" s="577">
        <f t="shared" si="43"/>
        <v>87866.414410569909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>
      <c r="B134" s="195" t="str">
        <f t="shared" si="48"/>
        <v/>
      </c>
      <c r="C134" s="507">
        <f>IF(D93="","-",+C133+1)</f>
        <v>2047</v>
      </c>
      <c r="D134" s="374">
        <f>IF(F133+SUM(E$99:E133)=D$92,F133,D$92-SUM(E$99:E133))</f>
        <v>360538.70542635745</v>
      </c>
      <c r="E134" s="522">
        <f>IF(+J96&lt;F133,J96,D134)</f>
        <v>44806.833333333336</v>
      </c>
      <c r="F134" s="523">
        <f t="shared" si="49"/>
        <v>315731.87209302414</v>
      </c>
      <c r="G134" s="523">
        <f t="shared" si="41"/>
        <v>338135.28875969083</v>
      </c>
      <c r="H134" s="526">
        <f t="shared" si="42"/>
        <v>82828.150502213</v>
      </c>
      <c r="I134" s="577">
        <f t="shared" si="43"/>
        <v>82828.150502213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>
      <c r="B135" s="195" t="str">
        <f t="shared" si="48"/>
        <v/>
      </c>
      <c r="C135" s="507">
        <f>IF(D93="","-",+C134+1)</f>
        <v>2048</v>
      </c>
      <c r="D135" s="374">
        <f>IF(F134+SUM(E$99:E134)=D$92,F134,D$92-SUM(E$99:E134))</f>
        <v>315731.87209302414</v>
      </c>
      <c r="E135" s="522">
        <f>IF(+J96&lt;F134,J96,D135)</f>
        <v>44806.833333333336</v>
      </c>
      <c r="F135" s="523">
        <f t="shared" si="49"/>
        <v>270925.03875969083</v>
      </c>
      <c r="G135" s="523">
        <f t="shared" si="41"/>
        <v>293328.45542635745</v>
      </c>
      <c r="H135" s="526">
        <f t="shared" si="42"/>
        <v>77789.886593856078</v>
      </c>
      <c r="I135" s="577">
        <f t="shared" si="43"/>
        <v>77789.886593856078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>
      <c r="B136" s="195" t="str">
        <f t="shared" si="48"/>
        <v/>
      </c>
      <c r="C136" s="507">
        <f>IF(D93="","-",+C135+1)</f>
        <v>2049</v>
      </c>
      <c r="D136" s="374">
        <f>IF(F135+SUM(E$99:E135)=D$92,F135,D$92-SUM(E$99:E135))</f>
        <v>270925.03875969083</v>
      </c>
      <c r="E136" s="522">
        <f>IF(+J96&lt;F135,J96,D136)</f>
        <v>44806.833333333336</v>
      </c>
      <c r="F136" s="523">
        <f t="shared" si="49"/>
        <v>226118.20542635748</v>
      </c>
      <c r="G136" s="523">
        <f t="shared" si="41"/>
        <v>248521.62209302414</v>
      </c>
      <c r="H136" s="526">
        <f t="shared" si="42"/>
        <v>72751.622685499155</v>
      </c>
      <c r="I136" s="577">
        <f t="shared" si="43"/>
        <v>72751.622685499155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>
      <c r="B137" s="195" t="str">
        <f t="shared" si="48"/>
        <v/>
      </c>
      <c r="C137" s="507">
        <f>IF(D93="","-",+C136+1)</f>
        <v>2050</v>
      </c>
      <c r="D137" s="374">
        <f>IF(F136+SUM(E$99:E136)=D$92,F136,D$92-SUM(E$99:E136))</f>
        <v>226118.20542635748</v>
      </c>
      <c r="E137" s="522">
        <f>IF(+J96&lt;F136,J96,D137)</f>
        <v>44806.833333333336</v>
      </c>
      <c r="F137" s="523">
        <f t="shared" si="49"/>
        <v>181311.37209302414</v>
      </c>
      <c r="G137" s="523">
        <f t="shared" si="41"/>
        <v>203714.78875969083</v>
      </c>
      <c r="H137" s="526">
        <f t="shared" si="42"/>
        <v>67713.358777142232</v>
      </c>
      <c r="I137" s="577">
        <f t="shared" si="43"/>
        <v>67713.358777142232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>
      <c r="B138" s="195" t="str">
        <f t="shared" si="48"/>
        <v/>
      </c>
      <c r="C138" s="507">
        <f>IF(D93="","-",+C137+1)</f>
        <v>2051</v>
      </c>
      <c r="D138" s="374">
        <f>IF(F137+SUM(E$99:E137)=D$92,F137,D$92-SUM(E$99:E137))</f>
        <v>181311.37209302414</v>
      </c>
      <c r="E138" s="522">
        <f>IF(+J96&lt;F137,J96,D138)</f>
        <v>44806.833333333336</v>
      </c>
      <c r="F138" s="523">
        <f t="shared" si="49"/>
        <v>136504.5387596908</v>
      </c>
      <c r="G138" s="523">
        <f t="shared" si="41"/>
        <v>158907.95542635745</v>
      </c>
      <c r="H138" s="526">
        <f t="shared" si="42"/>
        <v>62675.094868785309</v>
      </c>
      <c r="I138" s="577">
        <f t="shared" si="43"/>
        <v>62675.094868785309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>
      <c r="B139" s="195" t="str">
        <f t="shared" si="48"/>
        <v/>
      </c>
      <c r="C139" s="507">
        <f>IF(D93="","-",+C138+1)</f>
        <v>2052</v>
      </c>
      <c r="D139" s="374">
        <f>IF(F138+SUM(E$99:E138)=D$92,F138,D$92-SUM(E$99:E138))</f>
        <v>136504.5387596908</v>
      </c>
      <c r="E139" s="522">
        <f>IF(+J96&lt;F138,J96,D139)</f>
        <v>44806.833333333336</v>
      </c>
      <c r="F139" s="523">
        <f t="shared" si="49"/>
        <v>91697.705426357454</v>
      </c>
      <c r="G139" s="523">
        <f t="shared" si="41"/>
        <v>114101.12209302413</v>
      </c>
      <c r="H139" s="526">
        <f t="shared" si="42"/>
        <v>57636.830960428386</v>
      </c>
      <c r="I139" s="577">
        <f t="shared" si="43"/>
        <v>57636.830960428386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>
      <c r="B140" s="195" t="str">
        <f t="shared" si="48"/>
        <v/>
      </c>
      <c r="C140" s="507">
        <f>IF(D93="","-",+C139+1)</f>
        <v>2053</v>
      </c>
      <c r="D140" s="374">
        <f>IF(F139+SUM(E$99:E139)=D$92,F139,D$92-SUM(E$99:E139))</f>
        <v>91697.705426357454</v>
      </c>
      <c r="E140" s="522">
        <f>IF(+J96&lt;F139,J96,D140)</f>
        <v>44806.833333333336</v>
      </c>
      <c r="F140" s="523">
        <f t="shared" si="49"/>
        <v>46890.872093024118</v>
      </c>
      <c r="G140" s="523">
        <f t="shared" si="41"/>
        <v>69294.288759690782</v>
      </c>
      <c r="H140" s="526">
        <f t="shared" si="42"/>
        <v>52598.567052071463</v>
      </c>
      <c r="I140" s="577">
        <f t="shared" si="43"/>
        <v>52598.567052071463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>
      <c r="B141" s="195" t="str">
        <f t="shared" si="48"/>
        <v/>
      </c>
      <c r="C141" s="507">
        <f>IF(D93="","-",+C140+1)</f>
        <v>2054</v>
      </c>
      <c r="D141" s="374">
        <f>IF(F140+SUM(E$99:E140)=D$92,F140,D$92-SUM(E$99:E140))</f>
        <v>46890.872093024118</v>
      </c>
      <c r="E141" s="522">
        <f>IF(+J96&lt;F140,J96,D141)</f>
        <v>44806.833333333336</v>
      </c>
      <c r="F141" s="523">
        <f t="shared" si="49"/>
        <v>2084.0387596907822</v>
      </c>
      <c r="G141" s="523">
        <f t="shared" si="41"/>
        <v>24487.45542635745</v>
      </c>
      <c r="H141" s="526">
        <f t="shared" si="42"/>
        <v>47560.30314371454</v>
      </c>
      <c r="I141" s="577">
        <f t="shared" si="43"/>
        <v>47560.30314371454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>
      <c r="B142" s="195" t="str">
        <f t="shared" si="48"/>
        <v/>
      </c>
      <c r="C142" s="507">
        <f>IF(D93="","-",+C141+1)</f>
        <v>2055</v>
      </c>
      <c r="D142" s="374">
        <f>IF(F141+SUM(E$99:E141)=D$92,F141,D$92-SUM(E$99:E141))</f>
        <v>2084.0387596907822</v>
      </c>
      <c r="E142" s="522">
        <f>IF(+J96&lt;F141,J96,D142)</f>
        <v>2084.0387596907822</v>
      </c>
      <c r="F142" s="523">
        <f t="shared" si="49"/>
        <v>0</v>
      </c>
      <c r="G142" s="523">
        <f t="shared" si="41"/>
        <v>1042.0193798453911</v>
      </c>
      <c r="H142" s="526">
        <f t="shared" si="42"/>
        <v>2201.2076877921545</v>
      </c>
      <c r="I142" s="577">
        <f t="shared" si="43"/>
        <v>2201.2076877921545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>
      <c r="B143" s="195" t="str">
        <f t="shared" si="48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9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>
      <c r="B144" s="195" t="str">
        <f t="shared" si="48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>
      <c r="B145" s="195" t="str">
        <f t="shared" si="48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>
      <c r="B146" s="195" t="str">
        <f t="shared" si="48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>
      <c r="B147" s="195" t="str">
        <f t="shared" si="48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>
      <c r="B148" s="195" t="str">
        <f t="shared" si="48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>
      <c r="B149" s="195" t="str">
        <f t="shared" si="48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>
      <c r="B150" s="195" t="str">
        <f t="shared" si="48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>
      <c r="B151" s="195" t="str">
        <f t="shared" si="48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>
      <c r="B152" s="195" t="str">
        <f t="shared" si="48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>
      <c r="B153" s="195" t="str">
        <f t="shared" si="48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.5" thickBot="1">
      <c r="B154" s="195" t="str">
        <f t="shared" si="48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>
      <c r="C155" s="374" t="s">
        <v>78</v>
      </c>
      <c r="D155" s="375"/>
      <c r="E155" s="375">
        <f>SUM(E99:E154)</f>
        <v>1881886.9999999998</v>
      </c>
      <c r="F155" s="375"/>
      <c r="G155" s="375"/>
      <c r="H155" s="375">
        <f>SUM(H99:H154)</f>
        <v>6605413.2260559713</v>
      </c>
      <c r="I155" s="375">
        <f>SUM(I99:I154)</f>
        <v>6605413.2260559713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30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5234938.295176344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5234938.295176344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666" t="s">
        <v>491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47660029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1134762.5952380951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6382495.4698959831</v>
      </c>
      <c r="H23" s="610">
        <v>6382495.4698959831</v>
      </c>
      <c r="I23" s="511">
        <f t="shared" si="9"/>
        <v>0</v>
      </c>
      <c r="J23" s="511"/>
      <c r="K23" s="518">
        <f>G23</f>
        <v>6382495.4698959831</v>
      </c>
      <c r="L23" s="519">
        <f t="shared" si="6"/>
        <v>0</v>
      </c>
      <c r="M23" s="518">
        <f>H23</f>
        <v>6382495.4698959831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1162439.7317073171</v>
      </c>
      <c r="F24" s="608">
        <v>39328709.475492708</v>
      </c>
      <c r="G24" s="609">
        <v>6234756.239636234</v>
      </c>
      <c r="H24" s="610">
        <v>6234756.239636234</v>
      </c>
      <c r="I24" s="511">
        <f t="shared" si="9"/>
        <v>0</v>
      </c>
      <c r="J24" s="511"/>
      <c r="K24" s="518">
        <f>G24</f>
        <v>6234756.239636234</v>
      </c>
      <c r="L24" s="519">
        <f t="shared" ref="L24" si="10">IF(K24&lt;&gt;0,+G24-K24,0)</f>
        <v>0</v>
      </c>
      <c r="M24" s="518">
        <f>H24</f>
        <v>6234756.239636234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5127681.7221303442</v>
      </c>
      <c r="H25" s="610">
        <v>5127681.7221303442</v>
      </c>
      <c r="I25" s="511">
        <f t="shared" si="9"/>
        <v>0</v>
      </c>
      <c r="J25" s="511"/>
      <c r="K25" s="518">
        <f>G25</f>
        <v>5127681.7221303442</v>
      </c>
      <c r="L25" s="519">
        <f t="shared" ref="L25" si="11">IF(K25&lt;&gt;0,+G25-K25,0)</f>
        <v>0</v>
      </c>
      <c r="M25" s="518">
        <f>H25</f>
        <v>5127681.7221303442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38220336.708050847</v>
      </c>
      <c r="E26" s="609">
        <v>1134762.5952380951</v>
      </c>
      <c r="F26" s="608">
        <v>37085574.11281275</v>
      </c>
      <c r="G26" s="609">
        <v>5126147.0030310545</v>
      </c>
      <c r="H26" s="610">
        <v>5126147.0030310545</v>
      </c>
      <c r="I26" s="511">
        <f t="shared" si="9"/>
        <v>0</v>
      </c>
      <c r="J26" s="511"/>
      <c r="K26" s="518">
        <f>G26</f>
        <v>5126147.0030310545</v>
      </c>
      <c r="L26" s="519">
        <f t="shared" ref="L26" si="12">IF(K26&lt;&gt;0,+G26-K26,0)</f>
        <v>0</v>
      </c>
      <c r="M26" s="518">
        <f>H26</f>
        <v>5126147.0030310545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23">
        <f>IF(F26+SUM(E$17:E26)=D$10,F26,D$10-SUM(E$17:E26))</f>
        <v>37031507.148547299</v>
      </c>
      <c r="E27" s="522">
        <f>IF(+I14&lt;F26,I14,D27)</f>
        <v>1134762.5952380951</v>
      </c>
      <c r="F27" s="523">
        <f t="shared" ref="F27:F48" si="13">+D27-E27</f>
        <v>35896744.553309202</v>
      </c>
      <c r="G27" s="524">
        <f t="shared" ref="G27:G53" si="14">+I$12*((D27+F27)/2)+E27</f>
        <v>5234938.295176344</v>
      </c>
      <c r="H27" s="491">
        <f t="shared" ref="H27:H53" si="15">+I$13*((D27+F27)/2)+E27</f>
        <v>5234938.295176344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35896744.553309202</v>
      </c>
      <c r="E28" s="522">
        <f>IF(+I14&lt;F27,I14,D28)</f>
        <v>1134762.5952380951</v>
      </c>
      <c r="F28" s="523">
        <f t="shared" si="13"/>
        <v>34761981.958071105</v>
      </c>
      <c r="G28" s="524">
        <f t="shared" si="14"/>
        <v>5107340.9399781078</v>
      </c>
      <c r="H28" s="491">
        <f t="shared" si="15"/>
        <v>5107340.9399781078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34761981.958071105</v>
      </c>
      <c r="E29" s="522">
        <f>IF(+I14&lt;F28,I14,D29)</f>
        <v>1134762.5952380951</v>
      </c>
      <c r="F29" s="523">
        <f t="shared" si="13"/>
        <v>33627219.362833008</v>
      </c>
      <c r="G29" s="524">
        <f t="shared" si="14"/>
        <v>4979743.5847798698</v>
      </c>
      <c r="H29" s="491">
        <f t="shared" si="15"/>
        <v>4979743.5847798698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33627219.362833008</v>
      </c>
      <c r="E30" s="522">
        <f>IF(+I14&lt;F29,I14,D30)</f>
        <v>1134762.5952380951</v>
      </c>
      <c r="F30" s="523">
        <f t="shared" si="13"/>
        <v>32492456.767594911</v>
      </c>
      <c r="G30" s="524">
        <f t="shared" si="14"/>
        <v>4852146.2295816327</v>
      </c>
      <c r="H30" s="491">
        <f t="shared" si="15"/>
        <v>4852146.2295816327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32492456.767594911</v>
      </c>
      <c r="E31" s="522">
        <f>IF(+I14&lt;F30,I14,D31)</f>
        <v>1134762.5952380951</v>
      </c>
      <c r="F31" s="523">
        <f t="shared" si="13"/>
        <v>31357694.172356814</v>
      </c>
      <c r="G31" s="524">
        <f t="shared" si="14"/>
        <v>4724548.8743833955</v>
      </c>
      <c r="H31" s="491">
        <f t="shared" si="15"/>
        <v>4724548.8743833955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31357694.172356814</v>
      </c>
      <c r="E32" s="522">
        <f>IF(+I14&lt;F31,I14,D32)</f>
        <v>1134762.5952380951</v>
      </c>
      <c r="F32" s="523">
        <f t="shared" si="13"/>
        <v>30222931.577118717</v>
      </c>
      <c r="G32" s="524">
        <f t="shared" si="14"/>
        <v>4596951.5191851594</v>
      </c>
      <c r="H32" s="491">
        <f t="shared" si="15"/>
        <v>4596951.5191851594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30222931.577118717</v>
      </c>
      <c r="E33" s="522">
        <f>IF(+I14&lt;F32,I14,D33)</f>
        <v>1134762.5952380951</v>
      </c>
      <c r="F33" s="523">
        <f t="shared" si="13"/>
        <v>29088168.98188062</v>
      </c>
      <c r="G33" s="524">
        <f t="shared" si="14"/>
        <v>4469354.1639869213</v>
      </c>
      <c r="H33" s="491">
        <f t="shared" si="15"/>
        <v>4469354.1639869213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29088168.98188062</v>
      </c>
      <c r="E34" s="522">
        <f>IF(+I14&lt;F33,I14,D34)</f>
        <v>1134762.5952380951</v>
      </c>
      <c r="F34" s="523">
        <f t="shared" si="13"/>
        <v>27953406.386642523</v>
      </c>
      <c r="G34" s="524">
        <f t="shared" si="14"/>
        <v>4341756.8087886851</v>
      </c>
      <c r="H34" s="491">
        <f t="shared" si="15"/>
        <v>4341756.8087886851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27953406.386642523</v>
      </c>
      <c r="E35" s="522">
        <f>IF(+I14&lt;F34,I14,D35)</f>
        <v>1134762.5952380951</v>
      </c>
      <c r="F35" s="523">
        <f t="shared" si="13"/>
        <v>26818643.791404426</v>
      </c>
      <c r="G35" s="524">
        <f t="shared" si="14"/>
        <v>4214159.453590448</v>
      </c>
      <c r="H35" s="491">
        <f t="shared" si="15"/>
        <v>4214159.453590448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26818643.791404426</v>
      </c>
      <c r="E36" s="522">
        <f>IF(+I14&lt;F35,I14,D36)</f>
        <v>1134762.5952380951</v>
      </c>
      <c r="F36" s="523">
        <f t="shared" si="13"/>
        <v>25683881.196166329</v>
      </c>
      <c r="G36" s="524">
        <f t="shared" si="14"/>
        <v>4086562.0983922109</v>
      </c>
      <c r="H36" s="491">
        <f t="shared" si="15"/>
        <v>4086562.0983922109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25683881.196166329</v>
      </c>
      <c r="E37" s="522">
        <f>IF(+I14&lt;F36,I14,D37)</f>
        <v>1134762.5952380951</v>
      </c>
      <c r="F37" s="523">
        <f t="shared" si="13"/>
        <v>24549118.600928232</v>
      </c>
      <c r="G37" s="524">
        <f t="shared" si="14"/>
        <v>3958964.7431939738</v>
      </c>
      <c r="H37" s="491">
        <f t="shared" si="15"/>
        <v>3958964.7431939738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24549118.600928232</v>
      </c>
      <c r="E38" s="522">
        <f>IF(+I14&lt;F37,I14,D38)</f>
        <v>1134762.5952380951</v>
      </c>
      <c r="F38" s="523">
        <f t="shared" si="13"/>
        <v>23414356.005690135</v>
      </c>
      <c r="G38" s="524">
        <f t="shared" si="14"/>
        <v>3831367.3879957367</v>
      </c>
      <c r="H38" s="491">
        <f t="shared" si="15"/>
        <v>3831367.3879957367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23414356.005690135</v>
      </c>
      <c r="E39" s="522">
        <f>IF(+I14&lt;F38,I14,D39)</f>
        <v>1134762.5952380951</v>
      </c>
      <c r="F39" s="523">
        <f t="shared" si="13"/>
        <v>22279593.410452038</v>
      </c>
      <c r="G39" s="524">
        <f t="shared" si="14"/>
        <v>3703770.0327975</v>
      </c>
      <c r="H39" s="491">
        <f t="shared" si="15"/>
        <v>3703770.0327975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22279593.410452038</v>
      </c>
      <c r="E40" s="522">
        <f>IF(+I14&lt;F39,I14,D40)</f>
        <v>1134762.5952380951</v>
      </c>
      <c r="F40" s="523">
        <f t="shared" si="13"/>
        <v>21144830.815213941</v>
      </c>
      <c r="G40" s="524">
        <f t="shared" si="14"/>
        <v>3576172.6775992629</v>
      </c>
      <c r="H40" s="491">
        <f t="shared" si="15"/>
        <v>3576172.6775992629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21144830.815213941</v>
      </c>
      <c r="E41" s="522">
        <f>IF(+I14&lt;F40,I14,D41)</f>
        <v>1134762.5952380951</v>
      </c>
      <c r="F41" s="523">
        <f t="shared" si="13"/>
        <v>20010068.219975844</v>
      </c>
      <c r="G41" s="524">
        <f t="shared" si="14"/>
        <v>3448575.3224010258</v>
      </c>
      <c r="H41" s="491">
        <f t="shared" si="15"/>
        <v>3448575.3224010258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20010068.219975844</v>
      </c>
      <c r="E42" s="522">
        <f>IF(+I14&lt;F41,I14,D42)</f>
        <v>1134762.5952380951</v>
      </c>
      <c r="F42" s="523">
        <f t="shared" si="13"/>
        <v>18875305.624737747</v>
      </c>
      <c r="G42" s="524">
        <f t="shared" si="14"/>
        <v>3320977.9672027887</v>
      </c>
      <c r="H42" s="491">
        <f t="shared" si="15"/>
        <v>3320977.9672027887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18875305.624737747</v>
      </c>
      <c r="E43" s="522">
        <f>IF(+I14&lt;F42,I14,D43)</f>
        <v>1134762.5952380951</v>
      </c>
      <c r="F43" s="523">
        <f t="shared" si="13"/>
        <v>17740543.02949965</v>
      </c>
      <c r="G43" s="524">
        <f t="shared" si="14"/>
        <v>3193380.612004552</v>
      </c>
      <c r="H43" s="491">
        <f t="shared" si="15"/>
        <v>3193380.612004552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17740543.02949965</v>
      </c>
      <c r="E44" s="522">
        <f>IF(+I14&lt;F43,I14,D44)</f>
        <v>1134762.5952380951</v>
      </c>
      <c r="F44" s="523">
        <f t="shared" si="13"/>
        <v>16605780.434261555</v>
      </c>
      <c r="G44" s="524">
        <f t="shared" si="14"/>
        <v>3065783.2568063149</v>
      </c>
      <c r="H44" s="491">
        <f t="shared" si="15"/>
        <v>3065783.2568063149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16605780.434261555</v>
      </c>
      <c r="E45" s="522">
        <f>IF(+I14&lt;F44,I14,D45)</f>
        <v>1134762.5952380951</v>
      </c>
      <c r="F45" s="523">
        <f t="shared" si="13"/>
        <v>15471017.83902346</v>
      </c>
      <c r="G45" s="524">
        <f t="shared" si="14"/>
        <v>2938185.9016080783</v>
      </c>
      <c r="H45" s="491">
        <f t="shared" si="15"/>
        <v>2938185.9016080783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15471017.83902346</v>
      </c>
      <c r="E46" s="522">
        <f>IF(+I14&lt;F45,I14,D46)</f>
        <v>1134762.5952380951</v>
      </c>
      <c r="F46" s="523">
        <f t="shared" si="13"/>
        <v>14336255.243785365</v>
      </c>
      <c r="G46" s="524">
        <f t="shared" si="14"/>
        <v>2810588.5464098412</v>
      </c>
      <c r="H46" s="491">
        <f t="shared" si="15"/>
        <v>2810588.5464098412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14336255.243785365</v>
      </c>
      <c r="E47" s="522">
        <f>IF(+I14&lt;F46,I14,D47)</f>
        <v>1134762.5952380951</v>
      </c>
      <c r="F47" s="523">
        <f t="shared" si="13"/>
        <v>13201492.648547269</v>
      </c>
      <c r="G47" s="524">
        <f t="shared" si="14"/>
        <v>2682991.1912116045</v>
      </c>
      <c r="H47" s="491">
        <f t="shared" si="15"/>
        <v>2682991.1912116045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13201492.648547269</v>
      </c>
      <c r="E48" s="522">
        <f>IF(+I14&lt;F47,I14,D48)</f>
        <v>1134762.5952380951</v>
      </c>
      <c r="F48" s="523">
        <f t="shared" si="13"/>
        <v>12066730.053309174</v>
      </c>
      <c r="G48" s="524">
        <f t="shared" si="14"/>
        <v>2555393.8360133674</v>
      </c>
      <c r="H48" s="491">
        <f t="shared" si="15"/>
        <v>2555393.8360133674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12066730.053309174</v>
      </c>
      <c r="E49" s="522">
        <f>IF(+I14&lt;F48,I14,D49)</f>
        <v>1134762.5952380951</v>
      </c>
      <c r="F49" s="523">
        <f t="shared" ref="F49:F72" si="16">+D49-E49</f>
        <v>10931967.458071079</v>
      </c>
      <c r="G49" s="524">
        <f t="shared" si="14"/>
        <v>2427796.4808151312</v>
      </c>
      <c r="H49" s="491">
        <f t="shared" si="15"/>
        <v>2427796.4808151312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10931967.458071079</v>
      </c>
      <c r="E50" s="522">
        <f>IF(+I14&lt;F49,I14,D50)</f>
        <v>1134762.5952380951</v>
      </c>
      <c r="F50" s="523">
        <f t="shared" si="16"/>
        <v>9797204.862832984</v>
      </c>
      <c r="G50" s="524">
        <f t="shared" si="14"/>
        <v>2300199.1256168941</v>
      </c>
      <c r="H50" s="491">
        <f t="shared" si="15"/>
        <v>2300199.1256168941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9797204.862832984</v>
      </c>
      <c r="E51" s="522">
        <f>IF(+I14&lt;F50,I14,D51)</f>
        <v>1134762.5952380951</v>
      </c>
      <c r="F51" s="523">
        <f t="shared" si="16"/>
        <v>8662442.2675948888</v>
      </c>
      <c r="G51" s="524">
        <f t="shared" si="14"/>
        <v>2172601.7704186575</v>
      </c>
      <c r="H51" s="491">
        <f t="shared" si="15"/>
        <v>2172601.7704186575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8662442.2675948888</v>
      </c>
      <c r="E52" s="522">
        <f>IF(+I14&lt;F51,I14,D52)</f>
        <v>1134762.5952380951</v>
      </c>
      <c r="F52" s="523">
        <f t="shared" si="16"/>
        <v>7527679.6723567937</v>
      </c>
      <c r="G52" s="524">
        <f t="shared" si="14"/>
        <v>2045004.4152204206</v>
      </c>
      <c r="H52" s="491">
        <f t="shared" si="15"/>
        <v>2045004.4152204206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7527679.6723567937</v>
      </c>
      <c r="E53" s="522">
        <f>IF(+I14&lt;F52,I14,D53)</f>
        <v>1134762.5952380951</v>
      </c>
      <c r="F53" s="523">
        <f t="shared" si="16"/>
        <v>6392917.0771186985</v>
      </c>
      <c r="G53" s="524">
        <f t="shared" si="14"/>
        <v>1917407.0600221837</v>
      </c>
      <c r="H53" s="491">
        <f t="shared" si="15"/>
        <v>1917407.0600221837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6392917.0771186985</v>
      </c>
      <c r="E54" s="522">
        <f>IF(+I14&lt;F53,I14,D54)</f>
        <v>1134762.5952380951</v>
      </c>
      <c r="F54" s="523">
        <f t="shared" si="16"/>
        <v>5258154.4818806034</v>
      </c>
      <c r="G54" s="524">
        <f t="shared" ref="G54:G72" si="22">+I$12*((D54+F54)/2)+E54</f>
        <v>1789809.704823947</v>
      </c>
      <c r="H54" s="491">
        <f t="shared" ref="H54:H72" si="23">+I$13*((D54+F54)/2)+E54</f>
        <v>1789809.704823947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5258154.4818806034</v>
      </c>
      <c r="E55" s="522">
        <f>IF(+I14&lt;F54,I14,D55)</f>
        <v>1134762.5952380951</v>
      </c>
      <c r="F55" s="523">
        <f t="shared" si="16"/>
        <v>4123391.8866425082</v>
      </c>
      <c r="G55" s="524">
        <f t="shared" si="22"/>
        <v>1662212.3496257104</v>
      </c>
      <c r="H55" s="491">
        <f t="shared" si="23"/>
        <v>1662212.3496257104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4123391.8866425082</v>
      </c>
      <c r="E56" s="522">
        <f>IF(+I14&lt;F55,I14,D56)</f>
        <v>1134762.5952380951</v>
      </c>
      <c r="F56" s="523">
        <f t="shared" si="16"/>
        <v>2988629.2914044131</v>
      </c>
      <c r="G56" s="524">
        <f t="shared" si="22"/>
        <v>1534614.9944274735</v>
      </c>
      <c r="H56" s="491">
        <f t="shared" si="23"/>
        <v>1534614.9944274735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2988629.2914044131</v>
      </c>
      <c r="E57" s="522">
        <f>IF(+I14&lt;F56,I14,D57)</f>
        <v>1134762.5952380951</v>
      </c>
      <c r="F57" s="523">
        <f t="shared" si="16"/>
        <v>1853866.6961663179</v>
      </c>
      <c r="G57" s="524">
        <f t="shared" si="22"/>
        <v>1407017.6392292366</v>
      </c>
      <c r="H57" s="491">
        <f t="shared" si="23"/>
        <v>1407017.6392292366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1853866.6961663179</v>
      </c>
      <c r="E58" s="522">
        <f>IF(+I14&lt;F57,I14,D58)</f>
        <v>1134762.5952380951</v>
      </c>
      <c r="F58" s="523">
        <f t="shared" si="16"/>
        <v>719104.10092822276</v>
      </c>
      <c r="G58" s="524">
        <f t="shared" si="22"/>
        <v>1279420.284031</v>
      </c>
      <c r="H58" s="491">
        <f t="shared" si="23"/>
        <v>1279420.284031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719104.10092822276</v>
      </c>
      <c r="E59" s="522">
        <f>IF(+I14&lt;F58,I14,D59)</f>
        <v>719104.10092822276</v>
      </c>
      <c r="F59" s="523">
        <f t="shared" si="16"/>
        <v>0</v>
      </c>
      <c r="G59" s="524">
        <f t="shared" si="22"/>
        <v>759533.6065251159</v>
      </c>
      <c r="H59" s="491">
        <f t="shared" si="23"/>
        <v>759533.6065251159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47660029.000000015</v>
      </c>
      <c r="F73" s="375"/>
      <c r="G73" s="375">
        <f>SUM(G17:G72)</f>
        <v>169874076.58096799</v>
      </c>
      <c r="H73" s="375">
        <f>SUM(H17:H72)</f>
        <v>169874076.58096799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5127681.7221303442</v>
      </c>
      <c r="N87" s="546">
        <f>IF(J92&lt;D11,0,VLOOKUP(J92,C17:O72,11))</f>
        <v>5127681.7221303442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5312236.1867038347</v>
      </c>
      <c r="N88" s="550">
        <f>IF(J92&lt;D11,0,VLOOKUP(J92,C99:P154,7))</f>
        <v>5312236.1867038347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184554.46457349043</v>
      </c>
      <c r="N89" s="555">
        <f>+N88-N87</f>
        <v>184554.46457349043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/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47660029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1134762.5952380951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24">+I99-H99</f>
        <v>0</v>
      </c>
      <c r="K99" s="514"/>
      <c r="L99" s="512">
        <f t="shared" ref="L99:L104" si="25">H99</f>
        <v>3817654.064849725</v>
      </c>
      <c r="M99" s="597">
        <f t="shared" ref="M99:M130" si="26">IF(L99&lt;&gt;0,+H99-L99,0)</f>
        <v>0</v>
      </c>
      <c r="N99" s="512">
        <f t="shared" ref="N99:N104" si="27">I99</f>
        <v>3817654.064849725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25"/>
        <v>7416785.108146511</v>
      </c>
      <c r="M100" s="519">
        <f t="shared" ref="M100:M105" si="31">IF(L100&lt;&gt;0,+H100-L100,0)</f>
        <v>0</v>
      </c>
      <c r="N100" s="518">
        <f t="shared" si="27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25"/>
        <v>7331378.3623912428</v>
      </c>
      <c r="M101" s="519">
        <f t="shared" si="31"/>
        <v>0</v>
      </c>
      <c r="N101" s="518">
        <f t="shared" si="27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24"/>
        <v>0</v>
      </c>
      <c r="K102" s="514"/>
      <c r="L102" s="518">
        <f t="shared" si="25"/>
        <v>6992449.3668075977</v>
      </c>
      <c r="M102" s="519">
        <f t="shared" si="31"/>
        <v>0</v>
      </c>
      <c r="N102" s="518">
        <f t="shared" si="27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24"/>
        <v>0</v>
      </c>
      <c r="K103" s="514"/>
      <c r="L103" s="518">
        <f t="shared" si="25"/>
        <v>6609498.3455806924</v>
      </c>
      <c r="M103" s="519">
        <f t="shared" si="31"/>
        <v>0</v>
      </c>
      <c r="N103" s="518">
        <f t="shared" si="27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24"/>
        <v>0</v>
      </c>
      <c r="K104" s="514"/>
      <c r="L104" s="518">
        <f t="shared" si="25"/>
        <v>6262248.4706521584</v>
      </c>
      <c r="M104" s="519">
        <f t="shared" si="31"/>
        <v>0</v>
      </c>
      <c r="N104" s="518">
        <f t="shared" si="27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24"/>
        <v>0</v>
      </c>
      <c r="K105" s="514"/>
      <c r="L105" s="518">
        <f t="shared" ref="L105" si="32">H105</f>
        <v>5472648.7320447806</v>
      </c>
      <c r="M105" s="519">
        <f t="shared" si="31"/>
        <v>0</v>
      </c>
      <c r="N105" s="518">
        <f t="shared" ref="N105" si="33">I105</f>
        <v>5472648.7320447806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40509302.097637497</v>
      </c>
      <c r="E106" s="516">
        <v>1108372.7674418604</v>
      </c>
      <c r="F106" s="515">
        <v>39400929.330195636</v>
      </c>
      <c r="G106" s="515">
        <v>39955115.71391657</v>
      </c>
      <c r="H106" s="575">
        <v>5385190.1906108065</v>
      </c>
      <c r="I106" s="576">
        <v>5385190.1906108065</v>
      </c>
      <c r="J106" s="514">
        <f t="shared" si="24"/>
        <v>0</v>
      </c>
      <c r="K106" s="514"/>
      <c r="L106" s="518">
        <f t="shared" ref="L106:L107" si="34">H106</f>
        <v>5385190.1906108065</v>
      </c>
      <c r="M106" s="519">
        <f t="shared" ref="M106:M107" si="35">IF(L106&lt;&gt;0,+H106-L106,0)</f>
        <v>0</v>
      </c>
      <c r="N106" s="518">
        <f t="shared" ref="N106:N107" si="36">I106</f>
        <v>5385190.1906108065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39400929.330195636</v>
      </c>
      <c r="E107" s="516">
        <v>1134762.5952380951</v>
      </c>
      <c r="F107" s="515">
        <v>38266166.734957539</v>
      </c>
      <c r="G107" s="515">
        <v>38833548.032576591</v>
      </c>
      <c r="H107" s="575">
        <v>5312236.1867038347</v>
      </c>
      <c r="I107" s="576">
        <v>5312236.1867038347</v>
      </c>
      <c r="J107" s="514">
        <f t="shared" si="24"/>
        <v>0</v>
      </c>
      <c r="K107" s="514"/>
      <c r="L107" s="518">
        <f t="shared" si="34"/>
        <v>5312236.1867038347</v>
      </c>
      <c r="M107" s="519">
        <f t="shared" si="35"/>
        <v>0</v>
      </c>
      <c r="N107" s="518">
        <f t="shared" si="36"/>
        <v>5312236.1867038347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38266166.734957539</v>
      </c>
      <c r="E108" s="522">
        <f>IF(+J96&lt;F107,J96,D108)</f>
        <v>1134762.5952380951</v>
      </c>
      <c r="F108" s="523">
        <f t="shared" ref="F108:F131" si="37">+D108-E108</f>
        <v>37131404.139719442</v>
      </c>
      <c r="G108" s="523">
        <f t="shared" ref="G108:G130" si="38">+(F108+D108)/2</f>
        <v>37698785.437338486</v>
      </c>
      <c r="H108" s="526">
        <f t="shared" ref="H108:H130" si="39">+J$94*G108+E108</f>
        <v>5373768.4773282679</v>
      </c>
      <c r="I108" s="577">
        <f t="shared" ref="I108:I130" si="40">+J$95*G108+E108</f>
        <v>5373768.4773282679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37131404.139719442</v>
      </c>
      <c r="E109" s="522">
        <f>IF(+J96&lt;F108,J96,D109)</f>
        <v>1134762.5952380951</v>
      </c>
      <c r="F109" s="523">
        <f t="shared" si="37"/>
        <v>35996641.544481345</v>
      </c>
      <c r="G109" s="523">
        <f t="shared" si="38"/>
        <v>36564022.842100397</v>
      </c>
      <c r="H109" s="526">
        <f t="shared" si="39"/>
        <v>5246171.1221300317</v>
      </c>
      <c r="I109" s="577">
        <f t="shared" si="40"/>
        <v>5246171.1221300317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35996641.544481345</v>
      </c>
      <c r="E110" s="522">
        <f>IF(+J96&lt;F109,J96,D110)</f>
        <v>1134762.5952380951</v>
      </c>
      <c r="F110" s="523">
        <f t="shared" si="37"/>
        <v>34861878.949243248</v>
      </c>
      <c r="G110" s="523">
        <f t="shared" si="38"/>
        <v>35429260.246862292</v>
      </c>
      <c r="H110" s="526">
        <f t="shared" si="39"/>
        <v>5118573.7669317946</v>
      </c>
      <c r="I110" s="577">
        <f t="shared" si="40"/>
        <v>5118573.7669317946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34861878.949243248</v>
      </c>
      <c r="E111" s="522">
        <f>IF(+J96&lt;F110,J96,D111)</f>
        <v>1134762.5952380951</v>
      </c>
      <c r="F111" s="523">
        <f t="shared" si="37"/>
        <v>33727116.35400515</v>
      </c>
      <c r="G111" s="523">
        <f t="shared" si="38"/>
        <v>34294497.651624203</v>
      </c>
      <c r="H111" s="526">
        <f t="shared" si="39"/>
        <v>4990976.4117335584</v>
      </c>
      <c r="I111" s="577">
        <f t="shared" si="40"/>
        <v>4990976.4117335584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33727116.35400515</v>
      </c>
      <c r="E112" s="522">
        <f>IF(+J96&lt;F111,J96,D112)</f>
        <v>1134762.5952380951</v>
      </c>
      <c r="F112" s="523">
        <f t="shared" si="37"/>
        <v>32592353.758767053</v>
      </c>
      <c r="G112" s="523">
        <f t="shared" si="38"/>
        <v>33159735.056386102</v>
      </c>
      <c r="H112" s="526">
        <f t="shared" si="39"/>
        <v>4863379.0565353204</v>
      </c>
      <c r="I112" s="577">
        <f t="shared" si="40"/>
        <v>4863379.0565353204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32592353.758767053</v>
      </c>
      <c r="E113" s="522">
        <f>IF(+J96&lt;F112,J96,D113)</f>
        <v>1134762.5952380951</v>
      </c>
      <c r="F113" s="523">
        <f t="shared" si="37"/>
        <v>31457591.163528956</v>
      </c>
      <c r="G113" s="523">
        <f t="shared" si="38"/>
        <v>32024972.461148005</v>
      </c>
      <c r="H113" s="526">
        <f t="shared" si="39"/>
        <v>4735781.7013370832</v>
      </c>
      <c r="I113" s="577">
        <f t="shared" si="40"/>
        <v>4735781.7013370832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31457591.163528956</v>
      </c>
      <c r="E114" s="522">
        <f>IF(+J96&lt;F113,J96,D114)</f>
        <v>1134762.5952380951</v>
      </c>
      <c r="F114" s="523">
        <f t="shared" si="37"/>
        <v>30322828.568290859</v>
      </c>
      <c r="G114" s="523">
        <f t="shared" si="38"/>
        <v>30890209.865909908</v>
      </c>
      <c r="H114" s="526">
        <f t="shared" si="39"/>
        <v>4608184.3461388461</v>
      </c>
      <c r="I114" s="577">
        <f t="shared" si="40"/>
        <v>4608184.3461388461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30322828.568290859</v>
      </c>
      <c r="E115" s="522">
        <f>IF(+J96&lt;F114,J96,D115)</f>
        <v>1134762.5952380951</v>
      </c>
      <c r="F115" s="523">
        <f t="shared" si="37"/>
        <v>29188065.973052762</v>
      </c>
      <c r="G115" s="523">
        <f t="shared" si="38"/>
        <v>29755447.270671811</v>
      </c>
      <c r="H115" s="526">
        <f t="shared" si="39"/>
        <v>4480586.9909406099</v>
      </c>
      <c r="I115" s="577">
        <f t="shared" si="40"/>
        <v>4480586.9909406099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29188065.973052762</v>
      </c>
      <c r="E116" s="522">
        <f>IF(+J96&lt;F115,J96,D116)</f>
        <v>1134762.5952380951</v>
      </c>
      <c r="F116" s="523">
        <f t="shared" si="37"/>
        <v>28053303.377814665</v>
      </c>
      <c r="G116" s="523">
        <f t="shared" si="38"/>
        <v>28620684.675433714</v>
      </c>
      <c r="H116" s="526">
        <f t="shared" si="39"/>
        <v>4352989.6357423719</v>
      </c>
      <c r="I116" s="577">
        <f t="shared" si="40"/>
        <v>4352989.6357423719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28053303.377814665</v>
      </c>
      <c r="E117" s="522">
        <f>IF(+J96&lt;F116,J96,D117)</f>
        <v>1134762.5952380951</v>
      </c>
      <c r="F117" s="523">
        <f t="shared" si="37"/>
        <v>26918540.782576568</v>
      </c>
      <c r="G117" s="523">
        <f t="shared" si="38"/>
        <v>27485922.080195617</v>
      </c>
      <c r="H117" s="526">
        <f t="shared" si="39"/>
        <v>4225392.2805441357</v>
      </c>
      <c r="I117" s="577">
        <f t="shared" si="40"/>
        <v>4225392.2805441357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26918540.782576568</v>
      </c>
      <c r="E118" s="522">
        <f>IF(+J96&lt;F117,J96,D118)</f>
        <v>1134762.5952380951</v>
      </c>
      <c r="F118" s="523">
        <f t="shared" si="37"/>
        <v>25783778.187338471</v>
      </c>
      <c r="G118" s="523">
        <f t="shared" si="38"/>
        <v>26351159.48495752</v>
      </c>
      <c r="H118" s="526">
        <f t="shared" si="39"/>
        <v>4097794.9253458986</v>
      </c>
      <c r="I118" s="577">
        <f t="shared" si="40"/>
        <v>4097794.9253458986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25783778.187338471</v>
      </c>
      <c r="E119" s="522">
        <f>IF(+J96&lt;F118,J96,D119)</f>
        <v>1134762.5952380951</v>
      </c>
      <c r="F119" s="523">
        <f t="shared" si="37"/>
        <v>24649015.592100374</v>
      </c>
      <c r="G119" s="523">
        <f t="shared" si="38"/>
        <v>25216396.889719423</v>
      </c>
      <c r="H119" s="526">
        <f t="shared" si="39"/>
        <v>3970197.5701476615</v>
      </c>
      <c r="I119" s="577">
        <f t="shared" si="40"/>
        <v>3970197.5701476615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24649015.592100374</v>
      </c>
      <c r="E120" s="522">
        <f>IF(+J96&lt;F119,J96,D120)</f>
        <v>1134762.5952380951</v>
      </c>
      <c r="F120" s="523">
        <f t="shared" si="37"/>
        <v>23514252.996862277</v>
      </c>
      <c r="G120" s="523">
        <f t="shared" si="38"/>
        <v>24081634.294481326</v>
      </c>
      <c r="H120" s="526">
        <f t="shared" si="39"/>
        <v>3842600.2149494244</v>
      </c>
      <c r="I120" s="577">
        <f t="shared" si="40"/>
        <v>3842600.2149494244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23514252.996862277</v>
      </c>
      <c r="E121" s="522">
        <f>IF(+J96&lt;F120,J96,D121)</f>
        <v>1134762.5952380951</v>
      </c>
      <c r="F121" s="523">
        <f t="shared" si="37"/>
        <v>22379490.40162418</v>
      </c>
      <c r="G121" s="523">
        <f t="shared" si="38"/>
        <v>22946871.699243229</v>
      </c>
      <c r="H121" s="526">
        <f t="shared" si="39"/>
        <v>3715002.8597511873</v>
      </c>
      <c r="I121" s="577">
        <f t="shared" si="40"/>
        <v>3715002.8597511873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22379490.40162418</v>
      </c>
      <c r="E122" s="522">
        <f>IF(+J96&lt;F121,J96,D122)</f>
        <v>1134762.5952380951</v>
      </c>
      <c r="F122" s="523">
        <f t="shared" si="37"/>
        <v>21244727.806386083</v>
      </c>
      <c r="G122" s="523">
        <f t="shared" si="38"/>
        <v>21812109.104005132</v>
      </c>
      <c r="H122" s="526">
        <f t="shared" si="39"/>
        <v>3587405.5045529506</v>
      </c>
      <c r="I122" s="577">
        <f t="shared" si="40"/>
        <v>3587405.5045529506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21244727.806386083</v>
      </c>
      <c r="E123" s="522">
        <f>IF(+J96&lt;F122,J96,D123)</f>
        <v>1134762.5952380951</v>
      </c>
      <c r="F123" s="523">
        <f t="shared" si="37"/>
        <v>20109965.211147986</v>
      </c>
      <c r="G123" s="523">
        <f t="shared" si="38"/>
        <v>20677346.508767035</v>
      </c>
      <c r="H123" s="526">
        <f t="shared" si="39"/>
        <v>3459808.1493547135</v>
      </c>
      <c r="I123" s="577">
        <f t="shared" si="40"/>
        <v>3459808.1493547135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20109965.211147986</v>
      </c>
      <c r="E124" s="522">
        <f>IF(+J96&lt;F123,J96,D124)</f>
        <v>1134762.5952380951</v>
      </c>
      <c r="F124" s="523">
        <f t="shared" si="37"/>
        <v>18975202.615909889</v>
      </c>
      <c r="G124" s="523">
        <f t="shared" si="38"/>
        <v>19542583.913528938</v>
      </c>
      <c r="H124" s="526">
        <f t="shared" si="39"/>
        <v>3332210.7941564764</v>
      </c>
      <c r="I124" s="577">
        <f t="shared" si="40"/>
        <v>3332210.7941564764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18975202.615909889</v>
      </c>
      <c r="E125" s="522">
        <f>IF(+J96&lt;F124,J96,D125)</f>
        <v>1134762.5952380951</v>
      </c>
      <c r="F125" s="523">
        <f t="shared" si="37"/>
        <v>17840440.020671792</v>
      </c>
      <c r="G125" s="523">
        <f t="shared" si="38"/>
        <v>18407821.318290841</v>
      </c>
      <c r="H125" s="526">
        <f t="shared" si="39"/>
        <v>3204613.4389582397</v>
      </c>
      <c r="I125" s="577">
        <f t="shared" si="40"/>
        <v>3204613.4389582397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17840440.020671792</v>
      </c>
      <c r="E126" s="522">
        <f>IF(+J96&lt;F125,J96,D126)</f>
        <v>1134762.5952380951</v>
      </c>
      <c r="F126" s="523">
        <f t="shared" si="37"/>
        <v>16705677.425433697</v>
      </c>
      <c r="G126" s="523">
        <f t="shared" si="38"/>
        <v>17273058.723052744</v>
      </c>
      <c r="H126" s="526">
        <f t="shared" si="39"/>
        <v>3077016.0837600026</v>
      </c>
      <c r="I126" s="577">
        <f t="shared" si="40"/>
        <v>3077016.0837600026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16705677.425433697</v>
      </c>
      <c r="E127" s="522">
        <f>IF(+J96&lt;F126,J96,D127)</f>
        <v>1134762.5952380951</v>
      </c>
      <c r="F127" s="523">
        <f t="shared" si="37"/>
        <v>15570914.830195602</v>
      </c>
      <c r="G127" s="523">
        <f t="shared" si="38"/>
        <v>16138296.127814651</v>
      </c>
      <c r="H127" s="526">
        <f t="shared" si="39"/>
        <v>2949418.7285617655</v>
      </c>
      <c r="I127" s="577">
        <f t="shared" si="40"/>
        <v>2949418.7285617655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15570914.830195602</v>
      </c>
      <c r="E128" s="522">
        <f>IF(+J96&lt;F127,J96,D128)</f>
        <v>1134762.5952380951</v>
      </c>
      <c r="F128" s="523">
        <f t="shared" si="37"/>
        <v>14436152.234957507</v>
      </c>
      <c r="G128" s="523">
        <f t="shared" si="38"/>
        <v>15003533.532576554</v>
      </c>
      <c r="H128" s="526">
        <f t="shared" si="39"/>
        <v>2821821.3733635289</v>
      </c>
      <c r="I128" s="577">
        <f t="shared" si="40"/>
        <v>2821821.3733635289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14436152.234957507</v>
      </c>
      <c r="E129" s="522">
        <f>IF(+J96&lt;F128,J96,D129)</f>
        <v>1134762.5952380951</v>
      </c>
      <c r="F129" s="523">
        <f t="shared" si="37"/>
        <v>13301389.639719412</v>
      </c>
      <c r="G129" s="523">
        <f t="shared" si="38"/>
        <v>13868770.93733846</v>
      </c>
      <c r="H129" s="526">
        <f t="shared" si="39"/>
        <v>2694224.0181652922</v>
      </c>
      <c r="I129" s="577">
        <f t="shared" si="40"/>
        <v>2694224.0181652922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13301389.639719412</v>
      </c>
      <c r="E130" s="522">
        <f>IF(+J96&lt;F129,J96,D130)</f>
        <v>1134762.5952380951</v>
      </c>
      <c r="F130" s="523">
        <f t="shared" si="37"/>
        <v>12166627.044481317</v>
      </c>
      <c r="G130" s="523">
        <f t="shared" si="38"/>
        <v>12734008.342100363</v>
      </c>
      <c r="H130" s="526">
        <f t="shared" si="39"/>
        <v>2566626.6629670551</v>
      </c>
      <c r="I130" s="577">
        <f t="shared" si="40"/>
        <v>2566626.6629670551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12166627.044481317</v>
      </c>
      <c r="E131" s="522">
        <f>IF(+J96&lt;F130,J96,D131)</f>
        <v>1134762.5952380951</v>
      </c>
      <c r="F131" s="523">
        <f t="shared" si="37"/>
        <v>11031864.449243221</v>
      </c>
      <c r="G131" s="523">
        <f t="shared" ref="G131:G154" si="41">+(F131+D131)/2</f>
        <v>11599245.74686227</v>
      </c>
      <c r="H131" s="526">
        <f t="shared" ref="H131:H154" si="42">+J$94*G131+E131</f>
        <v>2439029.3077688189</v>
      </c>
      <c r="I131" s="577">
        <f t="shared" ref="I131:I154" si="43">+J$95*G131+E131</f>
        <v>2439029.3077688189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>
      <c r="B132" s="195" t="str">
        <f t="shared" ref="B132:B154" si="48">IF(D132=F131,"","IU")</f>
        <v/>
      </c>
      <c r="C132" s="507">
        <f>IF(D93="","-",+C131+1)</f>
        <v>2045</v>
      </c>
      <c r="D132" s="374">
        <f>IF(F131+SUM(E$99:E131)=D$92,F131,D$92-SUM(E$99:E131))</f>
        <v>11031864.449243221</v>
      </c>
      <c r="E132" s="522">
        <f>IF(+J96&lt;F131,J96,D132)</f>
        <v>1134762.5952380951</v>
      </c>
      <c r="F132" s="523">
        <f t="shared" ref="F132:F154" si="49">+D132-E132</f>
        <v>9897101.8540051263</v>
      </c>
      <c r="G132" s="523">
        <f t="shared" si="41"/>
        <v>10464483.151624173</v>
      </c>
      <c r="H132" s="526">
        <f t="shared" si="42"/>
        <v>2311431.9525705818</v>
      </c>
      <c r="I132" s="577">
        <f t="shared" si="43"/>
        <v>2311431.9525705818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>
      <c r="B133" s="195" t="str">
        <f t="shared" si="48"/>
        <v/>
      </c>
      <c r="C133" s="507">
        <f>IF(D93="","-",+C132+1)</f>
        <v>2046</v>
      </c>
      <c r="D133" s="374">
        <f>IF(F132+SUM(E$99:E132)=D$92,F132,D$92-SUM(E$99:E132))</f>
        <v>9897101.8540051263</v>
      </c>
      <c r="E133" s="522">
        <f>IF(+J96&lt;F132,J96,D133)</f>
        <v>1134762.5952380951</v>
      </c>
      <c r="F133" s="523">
        <f t="shared" si="49"/>
        <v>8762339.2587670311</v>
      </c>
      <c r="G133" s="523">
        <f t="shared" si="41"/>
        <v>9329720.5563860796</v>
      </c>
      <c r="H133" s="526">
        <f t="shared" si="42"/>
        <v>2183834.5973723452</v>
      </c>
      <c r="I133" s="577">
        <f t="shared" si="43"/>
        <v>2183834.5973723452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>
      <c r="B134" s="195" t="str">
        <f t="shared" si="48"/>
        <v/>
      </c>
      <c r="C134" s="507">
        <f>IF(D93="","-",+C133+1)</f>
        <v>2047</v>
      </c>
      <c r="D134" s="374">
        <f>IF(F133+SUM(E$99:E133)=D$92,F133,D$92-SUM(E$99:E133))</f>
        <v>8762339.2587670311</v>
      </c>
      <c r="E134" s="522">
        <f>IF(+J96&lt;F133,J96,D134)</f>
        <v>1134762.5952380951</v>
      </c>
      <c r="F134" s="523">
        <f t="shared" si="49"/>
        <v>7627576.663528936</v>
      </c>
      <c r="G134" s="523">
        <f t="shared" si="41"/>
        <v>8194957.9611479836</v>
      </c>
      <c r="H134" s="526">
        <f t="shared" si="42"/>
        <v>2056237.242174108</v>
      </c>
      <c r="I134" s="577">
        <f t="shared" si="43"/>
        <v>2056237.242174108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>
      <c r="B135" s="195" t="str">
        <f t="shared" si="48"/>
        <v/>
      </c>
      <c r="C135" s="507">
        <f>IF(D93="","-",+C134+1)</f>
        <v>2048</v>
      </c>
      <c r="D135" s="374">
        <f>IF(F134+SUM(E$99:E134)=D$92,F134,D$92-SUM(E$99:E134))</f>
        <v>7627576.663528936</v>
      </c>
      <c r="E135" s="522">
        <f>IF(+J96&lt;F134,J96,D135)</f>
        <v>1134762.5952380951</v>
      </c>
      <c r="F135" s="523">
        <f t="shared" si="49"/>
        <v>6492814.0682908408</v>
      </c>
      <c r="G135" s="523">
        <f t="shared" si="41"/>
        <v>7060195.3659098884</v>
      </c>
      <c r="H135" s="526">
        <f t="shared" si="42"/>
        <v>1928639.8869758714</v>
      </c>
      <c r="I135" s="577">
        <f t="shared" si="43"/>
        <v>1928639.8869758714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>
      <c r="B136" s="195" t="str">
        <f t="shared" si="48"/>
        <v/>
      </c>
      <c r="C136" s="507">
        <f>IF(D93="","-",+C135+1)</f>
        <v>2049</v>
      </c>
      <c r="D136" s="374">
        <f>IF(F135+SUM(E$99:E135)=D$92,F135,D$92-SUM(E$99:E135))</f>
        <v>6492814.0682908408</v>
      </c>
      <c r="E136" s="522">
        <f>IF(+J96&lt;F135,J96,D136)</f>
        <v>1134762.5952380951</v>
      </c>
      <c r="F136" s="523">
        <f t="shared" si="49"/>
        <v>5358051.4730527457</v>
      </c>
      <c r="G136" s="523">
        <f t="shared" si="41"/>
        <v>5925432.7706717933</v>
      </c>
      <c r="H136" s="526">
        <f t="shared" si="42"/>
        <v>1801042.5317776348</v>
      </c>
      <c r="I136" s="577">
        <f t="shared" si="43"/>
        <v>1801042.5317776348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>
      <c r="B137" s="195" t="str">
        <f t="shared" si="48"/>
        <v/>
      </c>
      <c r="C137" s="507">
        <f>IF(D93="","-",+C136+1)</f>
        <v>2050</v>
      </c>
      <c r="D137" s="374">
        <f>IF(F136+SUM(E$99:E136)=D$92,F136,D$92-SUM(E$99:E136))</f>
        <v>5358051.4730527457</v>
      </c>
      <c r="E137" s="522">
        <f>IF(+J96&lt;F136,J96,D137)</f>
        <v>1134762.5952380951</v>
      </c>
      <c r="F137" s="523">
        <f t="shared" si="49"/>
        <v>4223288.8778146505</v>
      </c>
      <c r="G137" s="523">
        <f t="shared" si="41"/>
        <v>4790670.1754336981</v>
      </c>
      <c r="H137" s="526">
        <f t="shared" si="42"/>
        <v>1673445.1765793979</v>
      </c>
      <c r="I137" s="577">
        <f t="shared" si="43"/>
        <v>1673445.1765793979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>
      <c r="B138" s="195" t="str">
        <f t="shared" si="48"/>
        <v/>
      </c>
      <c r="C138" s="507">
        <f>IF(D93="","-",+C137+1)</f>
        <v>2051</v>
      </c>
      <c r="D138" s="374">
        <f>IF(F137+SUM(E$99:E137)=D$92,F137,D$92-SUM(E$99:E137))</f>
        <v>4223288.8778146505</v>
      </c>
      <c r="E138" s="522">
        <f>IF(+J96&lt;F137,J96,D138)</f>
        <v>1134762.5952380951</v>
      </c>
      <c r="F138" s="523">
        <f t="shared" si="49"/>
        <v>3088526.2825765554</v>
      </c>
      <c r="G138" s="523">
        <f t="shared" si="41"/>
        <v>3655907.580195603</v>
      </c>
      <c r="H138" s="526">
        <f t="shared" si="42"/>
        <v>1545847.821381161</v>
      </c>
      <c r="I138" s="577">
        <f t="shared" si="43"/>
        <v>1545847.821381161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>
      <c r="B139" s="195" t="str">
        <f t="shared" si="48"/>
        <v/>
      </c>
      <c r="C139" s="507">
        <f>IF(D93="","-",+C138+1)</f>
        <v>2052</v>
      </c>
      <c r="D139" s="374">
        <f>IF(F138+SUM(E$99:E138)=D$92,F138,D$92-SUM(E$99:E138))</f>
        <v>3088526.2825765554</v>
      </c>
      <c r="E139" s="522">
        <f>IF(+J96&lt;F138,J96,D139)</f>
        <v>1134762.5952380951</v>
      </c>
      <c r="F139" s="523">
        <f t="shared" si="49"/>
        <v>1953763.6873384602</v>
      </c>
      <c r="G139" s="523">
        <f t="shared" si="41"/>
        <v>2521144.9849575078</v>
      </c>
      <c r="H139" s="526">
        <f t="shared" si="42"/>
        <v>1418250.4661829243</v>
      </c>
      <c r="I139" s="577">
        <f t="shared" si="43"/>
        <v>1418250.4661829243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>
      <c r="B140" s="195" t="str">
        <f t="shared" si="48"/>
        <v/>
      </c>
      <c r="C140" s="507">
        <f>IF(D93="","-",+C139+1)</f>
        <v>2053</v>
      </c>
      <c r="D140" s="374">
        <f>IF(F139+SUM(E$99:E139)=D$92,F139,D$92-SUM(E$99:E139))</f>
        <v>1953763.6873384602</v>
      </c>
      <c r="E140" s="522">
        <f>IF(+J96&lt;F139,J96,D140)</f>
        <v>1134762.5952380951</v>
      </c>
      <c r="F140" s="523">
        <f t="shared" si="49"/>
        <v>819001.09210036509</v>
      </c>
      <c r="G140" s="523">
        <f t="shared" si="41"/>
        <v>1386382.3897194127</v>
      </c>
      <c r="H140" s="526">
        <f t="shared" si="42"/>
        <v>1290653.1109846875</v>
      </c>
      <c r="I140" s="577">
        <f t="shared" si="43"/>
        <v>1290653.1109846875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>
      <c r="B141" s="195" t="str">
        <f t="shared" si="48"/>
        <v/>
      </c>
      <c r="C141" s="507">
        <f>IF(D93="","-",+C140+1)</f>
        <v>2054</v>
      </c>
      <c r="D141" s="374">
        <f>IF(F140+SUM(E$99:E140)=D$92,F140,D$92-SUM(E$99:E140))</f>
        <v>819001.09210036509</v>
      </c>
      <c r="E141" s="522">
        <f>IF(+J96&lt;F140,J96,D141)</f>
        <v>819001.09210036509</v>
      </c>
      <c r="F141" s="523">
        <f t="shared" si="49"/>
        <v>0</v>
      </c>
      <c r="G141" s="523">
        <f t="shared" si="41"/>
        <v>409500.54605018254</v>
      </c>
      <c r="H141" s="526">
        <f t="shared" si="42"/>
        <v>865047.01117410208</v>
      </c>
      <c r="I141" s="577">
        <f t="shared" si="43"/>
        <v>865047.01117410208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>
      <c r="B142" s="195" t="str">
        <f t="shared" si="48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9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>
      <c r="B143" s="195" t="str">
        <f t="shared" si="48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9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>
      <c r="B144" s="195" t="str">
        <f t="shared" si="48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>
      <c r="B145" s="195" t="str">
        <f t="shared" si="48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>
      <c r="B146" s="195" t="str">
        <f t="shared" si="48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>
      <c r="B147" s="195" t="str">
        <f t="shared" si="48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>
      <c r="B148" s="195" t="str">
        <f t="shared" si="48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>
      <c r="B149" s="195" t="str">
        <f t="shared" si="48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>
      <c r="B150" s="195" t="str">
        <f t="shared" si="48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>
      <c r="B151" s="195" t="str">
        <f t="shared" si="48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>
      <c r="B152" s="195" t="str">
        <f t="shared" si="48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>
      <c r="B153" s="195" t="str">
        <f t="shared" si="48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.5" thickBot="1">
      <c r="B154" s="195" t="str">
        <f t="shared" si="48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>
      <c r="C155" s="374" t="s">
        <v>78</v>
      </c>
      <c r="D155" s="375"/>
      <c r="E155" s="375">
        <f>SUM(E99:E154)</f>
        <v>47660029.000000007</v>
      </c>
      <c r="F155" s="375"/>
      <c r="G155" s="375"/>
      <c r="H155" s="375">
        <f>SUM(H99:H154)</f>
        <v>165428092.04612517</v>
      </c>
      <c r="I155" s="375">
        <f>SUM(I99:I154)</f>
        <v>165428092.04612517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31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25160.539259925026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25160.539259925026</v>
      </c>
      <c r="O6" s="269"/>
      <c r="P6" s="269"/>
    </row>
    <row r="7" spans="1:17" ht="13.5" thickBot="1">
      <c r="C7" s="467" t="s">
        <v>48</v>
      </c>
      <c r="D7" s="620" t="s">
        <v>285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284</v>
      </c>
      <c r="E9" s="666" t="s">
        <v>492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5494.0476190476193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30692.449285651339</v>
      </c>
      <c r="H23" s="510">
        <v>30692.449285651339</v>
      </c>
      <c r="I23" s="511">
        <f t="shared" si="9"/>
        <v>0</v>
      </c>
      <c r="J23" s="511"/>
      <c r="K23" s="518">
        <f>G23</f>
        <v>30692.449285651339</v>
      </c>
      <c r="L23" s="519">
        <f t="shared" si="6"/>
        <v>0</v>
      </c>
      <c r="M23" s="518">
        <f>H23</f>
        <v>30692.449285651339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5628.0487804878048</v>
      </c>
      <c r="F24" s="508">
        <v>188769.29003592356</v>
      </c>
      <c r="G24" s="516">
        <v>29977.157497170956</v>
      </c>
      <c r="H24" s="510">
        <v>29977.157497170956</v>
      </c>
      <c r="I24" s="511">
        <f t="shared" si="9"/>
        <v>0</v>
      </c>
      <c r="J24" s="511"/>
      <c r="K24" s="518">
        <f>G24</f>
        <v>29977.157497170956</v>
      </c>
      <c r="L24" s="519">
        <f t="shared" ref="L24" si="10">IF(K24&lt;&gt;0,+G24-K24,0)</f>
        <v>0</v>
      </c>
      <c r="M24" s="518">
        <f>H24</f>
        <v>29977.157497170956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24657.865553316573</v>
      </c>
      <c r="H25" s="510">
        <v>24657.865553316573</v>
      </c>
      <c r="I25" s="511">
        <f t="shared" si="9"/>
        <v>0</v>
      </c>
      <c r="J25" s="511"/>
      <c r="K25" s="518">
        <f>G25</f>
        <v>24657.865553316573</v>
      </c>
      <c r="L25" s="519">
        <f t="shared" ref="L25" si="11">IF(K25&lt;&gt;0,+G25-K25,0)</f>
        <v>0</v>
      </c>
      <c r="M25" s="518">
        <f>H25</f>
        <v>24657.865553316573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183403.01096615617</v>
      </c>
      <c r="E26" s="516">
        <v>5494.0476190476193</v>
      </c>
      <c r="F26" s="508">
        <v>177908.96334710854</v>
      </c>
      <c r="G26" s="516">
        <v>24644.403346812211</v>
      </c>
      <c r="H26" s="510">
        <v>24644.403346812211</v>
      </c>
      <c r="I26" s="511">
        <f t="shared" si="9"/>
        <v>0</v>
      </c>
      <c r="J26" s="511"/>
      <c r="K26" s="518">
        <f>G26</f>
        <v>24644.403346812211</v>
      </c>
      <c r="L26" s="519">
        <f t="shared" ref="L26" si="12">IF(K26&lt;&gt;0,+G26-K26,0)</f>
        <v>0</v>
      </c>
      <c r="M26" s="518">
        <f>H26</f>
        <v>24644.403346812211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23">
        <f>IF(F26+SUM(E$17:E26)=D$10,F26,D$10-SUM(E$17:E26))</f>
        <v>177647.1936363882</v>
      </c>
      <c r="E27" s="522">
        <f>IF(+I14&lt;F26,I14,D27)</f>
        <v>5494.0476190476193</v>
      </c>
      <c r="F27" s="523">
        <f t="shared" ref="F27:F48" si="13">+D27-E27</f>
        <v>172153.14601734056</v>
      </c>
      <c r="G27" s="524">
        <f t="shared" ref="G27:G53" si="14">+I$12*((D27+F27)/2)+E27</f>
        <v>25160.539259925026</v>
      </c>
      <c r="H27" s="491">
        <f t="shared" ref="H27:H53" si="15">+I$13*((D27+F27)/2)+E27</f>
        <v>25160.539259925026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172153.14601734056</v>
      </c>
      <c r="E28" s="522">
        <f>IF(+I14&lt;F27,I14,D28)</f>
        <v>5494.0476190476193</v>
      </c>
      <c r="F28" s="523">
        <f t="shared" si="13"/>
        <v>166659.09839829293</v>
      </c>
      <c r="G28" s="524">
        <f t="shared" si="14"/>
        <v>24542.766037168632</v>
      </c>
      <c r="H28" s="491">
        <f t="shared" si="15"/>
        <v>24542.766037168632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166659.09839829293</v>
      </c>
      <c r="E29" s="522">
        <f>IF(+I14&lt;F28,I14,D29)</f>
        <v>5494.0476190476193</v>
      </c>
      <c r="F29" s="523">
        <f t="shared" si="13"/>
        <v>161165.0507792453</v>
      </c>
      <c r="G29" s="524">
        <f t="shared" si="14"/>
        <v>23924.992814412239</v>
      </c>
      <c r="H29" s="491">
        <f t="shared" si="15"/>
        <v>23924.992814412239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161165.0507792453</v>
      </c>
      <c r="E30" s="522">
        <f>IF(+I14&lt;F29,I14,D30)</f>
        <v>5494.0476190476193</v>
      </c>
      <c r="F30" s="523">
        <f t="shared" si="13"/>
        <v>155671.00316019767</v>
      </c>
      <c r="G30" s="524">
        <f t="shared" si="14"/>
        <v>23307.219591655841</v>
      </c>
      <c r="H30" s="491">
        <f t="shared" si="15"/>
        <v>23307.219591655841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155671.00316019767</v>
      </c>
      <c r="E31" s="522">
        <f>IF(+I14&lt;F30,I14,D31)</f>
        <v>5494.0476190476193</v>
      </c>
      <c r="F31" s="523">
        <f t="shared" si="13"/>
        <v>150176.95554115003</v>
      </c>
      <c r="G31" s="524">
        <f t="shared" si="14"/>
        <v>22689.446368899447</v>
      </c>
      <c r="H31" s="491">
        <f t="shared" si="15"/>
        <v>22689.446368899447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150176.95554115003</v>
      </c>
      <c r="E32" s="522">
        <f>IF(+I14&lt;F31,I14,D32)</f>
        <v>5494.0476190476193</v>
      </c>
      <c r="F32" s="523">
        <f t="shared" si="13"/>
        <v>144682.9079221024</v>
      </c>
      <c r="G32" s="524">
        <f t="shared" si="14"/>
        <v>22071.673146143054</v>
      </c>
      <c r="H32" s="491">
        <f t="shared" si="15"/>
        <v>22071.673146143054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144682.9079221024</v>
      </c>
      <c r="E33" s="522">
        <f>IF(+I14&lt;F32,I14,D33)</f>
        <v>5494.0476190476193</v>
      </c>
      <c r="F33" s="523">
        <f t="shared" si="13"/>
        <v>139188.86030305477</v>
      </c>
      <c r="G33" s="524">
        <f t="shared" si="14"/>
        <v>21453.89992338666</v>
      </c>
      <c r="H33" s="491">
        <f t="shared" si="15"/>
        <v>21453.89992338666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139188.86030305477</v>
      </c>
      <c r="E34" s="522">
        <f>IF(+I14&lt;F33,I14,D34)</f>
        <v>5494.0476190476193</v>
      </c>
      <c r="F34" s="523">
        <f t="shared" si="13"/>
        <v>133694.81268400713</v>
      </c>
      <c r="G34" s="524">
        <f t="shared" si="14"/>
        <v>20836.126700630266</v>
      </c>
      <c r="H34" s="491">
        <f t="shared" si="15"/>
        <v>20836.126700630266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133694.81268400713</v>
      </c>
      <c r="E35" s="522">
        <f>IF(+I14&lt;F34,I14,D35)</f>
        <v>5494.0476190476193</v>
      </c>
      <c r="F35" s="523">
        <f t="shared" si="13"/>
        <v>128200.76506495952</v>
      </c>
      <c r="G35" s="524">
        <f t="shared" si="14"/>
        <v>20218.353477873872</v>
      </c>
      <c r="H35" s="491">
        <f t="shared" si="15"/>
        <v>20218.353477873872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128200.76506495952</v>
      </c>
      <c r="E36" s="522">
        <f>IF(+I14&lt;F35,I14,D36)</f>
        <v>5494.0476190476193</v>
      </c>
      <c r="F36" s="523">
        <f t="shared" si="13"/>
        <v>122706.7174459119</v>
      </c>
      <c r="G36" s="524">
        <f t="shared" si="14"/>
        <v>19600.580255117482</v>
      </c>
      <c r="H36" s="491">
        <f t="shared" si="15"/>
        <v>19600.580255117482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122706.7174459119</v>
      </c>
      <c r="E37" s="522">
        <f>IF(+I14&lt;F36,I14,D37)</f>
        <v>5494.0476190476193</v>
      </c>
      <c r="F37" s="523">
        <f t="shared" si="13"/>
        <v>117212.66982686428</v>
      </c>
      <c r="G37" s="524">
        <f t="shared" si="14"/>
        <v>18982.807032361085</v>
      </c>
      <c r="H37" s="491">
        <f t="shared" si="15"/>
        <v>18982.807032361085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117212.66982686428</v>
      </c>
      <c r="E38" s="522">
        <f>IF(+I14&lt;F37,I14,D38)</f>
        <v>5494.0476190476193</v>
      </c>
      <c r="F38" s="523">
        <f t="shared" si="13"/>
        <v>111718.62220781666</v>
      </c>
      <c r="G38" s="524">
        <f t="shared" si="14"/>
        <v>18365.033809604694</v>
      </c>
      <c r="H38" s="491">
        <f t="shared" si="15"/>
        <v>18365.033809604694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111718.62220781666</v>
      </c>
      <c r="E39" s="522">
        <f>IF(+I14&lt;F38,I14,D39)</f>
        <v>5494.0476190476193</v>
      </c>
      <c r="F39" s="523">
        <f t="shared" si="13"/>
        <v>106224.57458876904</v>
      </c>
      <c r="G39" s="524">
        <f t="shared" si="14"/>
        <v>17747.260586848301</v>
      </c>
      <c r="H39" s="491">
        <f t="shared" si="15"/>
        <v>17747.260586848301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106224.57458876904</v>
      </c>
      <c r="E40" s="522">
        <f>IF(+I14&lt;F39,I14,D40)</f>
        <v>5494.0476190476193</v>
      </c>
      <c r="F40" s="523">
        <f t="shared" si="13"/>
        <v>100730.52696972142</v>
      </c>
      <c r="G40" s="524">
        <f t="shared" si="14"/>
        <v>17129.48736409191</v>
      </c>
      <c r="H40" s="491">
        <f t="shared" si="15"/>
        <v>17129.48736409191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100730.52696972142</v>
      </c>
      <c r="E41" s="522">
        <f>IF(+I14&lt;F40,I14,D41)</f>
        <v>5494.0476190476193</v>
      </c>
      <c r="F41" s="523">
        <f t="shared" si="13"/>
        <v>95236.479350673806</v>
      </c>
      <c r="G41" s="524">
        <f t="shared" si="14"/>
        <v>16511.714141335517</v>
      </c>
      <c r="H41" s="491">
        <f t="shared" si="15"/>
        <v>16511.714141335517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95236.479350673806</v>
      </c>
      <c r="E42" s="522">
        <f>IF(+I14&lt;F41,I14,D42)</f>
        <v>5494.0476190476193</v>
      </c>
      <c r="F42" s="523">
        <f t="shared" si="13"/>
        <v>89742.431731626188</v>
      </c>
      <c r="G42" s="524">
        <f t="shared" si="14"/>
        <v>15893.940918579123</v>
      </c>
      <c r="H42" s="491">
        <f t="shared" si="15"/>
        <v>15893.940918579123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89742.431731626188</v>
      </c>
      <c r="E43" s="522">
        <f>IF(+I14&lt;F42,I14,D43)</f>
        <v>5494.0476190476193</v>
      </c>
      <c r="F43" s="523">
        <f t="shared" si="13"/>
        <v>84248.384112578569</v>
      </c>
      <c r="G43" s="524">
        <f t="shared" si="14"/>
        <v>15276.167695822729</v>
      </c>
      <c r="H43" s="491">
        <f t="shared" si="15"/>
        <v>15276.167695822729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84248.384112578569</v>
      </c>
      <c r="E44" s="522">
        <f>IF(+I14&lt;F43,I14,D44)</f>
        <v>5494.0476190476193</v>
      </c>
      <c r="F44" s="523">
        <f t="shared" si="13"/>
        <v>78754.336493530951</v>
      </c>
      <c r="G44" s="524">
        <f t="shared" si="14"/>
        <v>14658.394473066339</v>
      </c>
      <c r="H44" s="491">
        <f t="shared" si="15"/>
        <v>14658.394473066339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78754.336493530951</v>
      </c>
      <c r="E45" s="522">
        <f>IF(+I14&lt;F44,I14,D45)</f>
        <v>5494.0476190476193</v>
      </c>
      <c r="F45" s="523">
        <f t="shared" si="13"/>
        <v>73260.288874483333</v>
      </c>
      <c r="G45" s="524">
        <f t="shared" si="14"/>
        <v>14040.621250309945</v>
      </c>
      <c r="H45" s="491">
        <f t="shared" si="15"/>
        <v>14040.621250309945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73260.288874483333</v>
      </c>
      <c r="E46" s="522">
        <f>IF(+I14&lt;F45,I14,D46)</f>
        <v>5494.0476190476193</v>
      </c>
      <c r="F46" s="523">
        <f t="shared" si="13"/>
        <v>67766.241255435714</v>
      </c>
      <c r="G46" s="524">
        <f t="shared" si="14"/>
        <v>13422.848027553553</v>
      </c>
      <c r="H46" s="491">
        <f t="shared" si="15"/>
        <v>13422.848027553553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67766.241255435714</v>
      </c>
      <c r="E47" s="522">
        <f>IF(+I14&lt;F46,I14,D47)</f>
        <v>5494.0476190476193</v>
      </c>
      <c r="F47" s="523">
        <f t="shared" si="13"/>
        <v>62272.193636388096</v>
      </c>
      <c r="G47" s="524">
        <f t="shared" si="14"/>
        <v>12805.074804797161</v>
      </c>
      <c r="H47" s="491">
        <f t="shared" si="15"/>
        <v>12805.074804797161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62272.193636388096</v>
      </c>
      <c r="E48" s="522">
        <f>IF(+I14&lt;F47,I14,D48)</f>
        <v>5494.0476190476193</v>
      </c>
      <c r="F48" s="523">
        <f t="shared" si="13"/>
        <v>56778.146017340478</v>
      </c>
      <c r="G48" s="524">
        <f t="shared" si="14"/>
        <v>12187.301582040767</v>
      </c>
      <c r="H48" s="491">
        <f t="shared" si="15"/>
        <v>12187.301582040767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56778.146017340478</v>
      </c>
      <c r="E49" s="522">
        <f>IF(+I14&lt;F48,I14,D49)</f>
        <v>5494.0476190476193</v>
      </c>
      <c r="F49" s="523">
        <f t="shared" ref="F49:F72" si="16">+D49-E49</f>
        <v>51284.098398292859</v>
      </c>
      <c r="G49" s="524">
        <f t="shared" si="14"/>
        <v>11569.528359284373</v>
      </c>
      <c r="H49" s="491">
        <f t="shared" si="15"/>
        <v>11569.528359284373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51284.098398292859</v>
      </c>
      <c r="E50" s="522">
        <f>IF(+I14&lt;F49,I14,D50)</f>
        <v>5494.0476190476193</v>
      </c>
      <c r="F50" s="523">
        <f t="shared" si="16"/>
        <v>45790.050779245241</v>
      </c>
      <c r="G50" s="524">
        <f t="shared" si="14"/>
        <v>10951.755136527981</v>
      </c>
      <c r="H50" s="491">
        <f t="shared" si="15"/>
        <v>10951.755136527981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45790.050779245241</v>
      </c>
      <c r="E51" s="522">
        <f>IF(+I14&lt;F50,I14,D51)</f>
        <v>5494.0476190476193</v>
      </c>
      <c r="F51" s="523">
        <f t="shared" si="16"/>
        <v>40296.003160197622</v>
      </c>
      <c r="G51" s="524">
        <f t="shared" si="14"/>
        <v>10333.981913771589</v>
      </c>
      <c r="H51" s="491">
        <f t="shared" si="15"/>
        <v>10333.981913771589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40296.003160197622</v>
      </c>
      <c r="E52" s="522">
        <f>IF(+I14&lt;F51,I14,D52)</f>
        <v>5494.0476190476193</v>
      </c>
      <c r="F52" s="523">
        <f t="shared" si="16"/>
        <v>34801.955541150004</v>
      </c>
      <c r="G52" s="524">
        <f t="shared" si="14"/>
        <v>9716.2086910151957</v>
      </c>
      <c r="H52" s="491">
        <f t="shared" si="15"/>
        <v>9716.2086910151957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34801.955541150004</v>
      </c>
      <c r="E53" s="522">
        <f>IF(+I14&lt;F52,I14,D53)</f>
        <v>5494.0476190476193</v>
      </c>
      <c r="F53" s="523">
        <f t="shared" si="16"/>
        <v>29307.907922102386</v>
      </c>
      <c r="G53" s="524">
        <f t="shared" si="14"/>
        <v>9098.4354682588037</v>
      </c>
      <c r="H53" s="491">
        <f t="shared" si="15"/>
        <v>9098.4354682588037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29307.907922102386</v>
      </c>
      <c r="E54" s="522">
        <f>IF(+I14&lt;F53,I14,D54)</f>
        <v>5494.0476190476193</v>
      </c>
      <c r="F54" s="523">
        <f t="shared" si="16"/>
        <v>23813.860303054767</v>
      </c>
      <c r="G54" s="524">
        <f t="shared" ref="G54:G72" si="22">+I$12*((D54+F54)/2)+E54</f>
        <v>8480.6622455024099</v>
      </c>
      <c r="H54" s="491">
        <f t="shared" ref="H54:H72" si="23">+I$13*((D54+F54)/2)+E54</f>
        <v>8480.6622455024099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23813.860303054767</v>
      </c>
      <c r="E55" s="522">
        <f>IF(+I14&lt;F54,I14,D55)</f>
        <v>5494.0476190476193</v>
      </c>
      <c r="F55" s="523">
        <f t="shared" si="16"/>
        <v>18319.812684007149</v>
      </c>
      <c r="G55" s="524">
        <f t="shared" si="22"/>
        <v>7862.8890227460179</v>
      </c>
      <c r="H55" s="491">
        <f t="shared" si="23"/>
        <v>7862.8890227460179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18319.812684007149</v>
      </c>
      <c r="E56" s="522">
        <f>IF(+I14&lt;F55,I14,D56)</f>
        <v>5494.0476190476193</v>
      </c>
      <c r="F56" s="523">
        <f t="shared" si="16"/>
        <v>12825.765064959531</v>
      </c>
      <c r="G56" s="524">
        <f t="shared" si="22"/>
        <v>7245.115799989625</v>
      </c>
      <c r="H56" s="491">
        <f t="shared" si="23"/>
        <v>7245.115799989625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12825.765064959531</v>
      </c>
      <c r="E57" s="522">
        <f>IF(+I14&lt;F56,I14,D57)</f>
        <v>5494.0476190476193</v>
      </c>
      <c r="F57" s="523">
        <f t="shared" si="16"/>
        <v>7331.7174459119115</v>
      </c>
      <c r="G57" s="524">
        <f t="shared" si="22"/>
        <v>6627.3425772332321</v>
      </c>
      <c r="H57" s="491">
        <f t="shared" si="23"/>
        <v>6627.3425772332321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7331.7174459119115</v>
      </c>
      <c r="E58" s="522">
        <f>IF(+I14&lt;F57,I14,D58)</f>
        <v>5494.0476190476193</v>
      </c>
      <c r="F58" s="523">
        <f t="shared" si="16"/>
        <v>1837.6698268642922</v>
      </c>
      <c r="G58" s="524">
        <f t="shared" si="22"/>
        <v>6009.5693544768392</v>
      </c>
      <c r="H58" s="491">
        <f t="shared" si="23"/>
        <v>6009.5693544768392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1837.6698268642922</v>
      </c>
      <c r="E59" s="522">
        <f>IF(+I14&lt;F58,I14,D59)</f>
        <v>1837.6698268642922</v>
      </c>
      <c r="F59" s="523">
        <f t="shared" si="16"/>
        <v>0</v>
      </c>
      <c r="G59" s="524">
        <f t="shared" si="22"/>
        <v>1940.9873888898042</v>
      </c>
      <c r="H59" s="491">
        <f t="shared" si="23"/>
        <v>1940.9873888898042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230750.00000000015</v>
      </c>
      <c r="F73" s="375"/>
      <c r="G73" s="375">
        <f>SUM(G17:G72)</f>
        <v>822965.06008653343</v>
      </c>
      <c r="H73" s="375">
        <f>SUM(H17:H72)</f>
        <v>822965.06008653343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24657.865553316573</v>
      </c>
      <c r="N87" s="546">
        <f>IF(J92&lt;D11,0,VLOOKUP(J92,C17:O72,11))</f>
        <v>24657.865553316573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25616.072507051016</v>
      </c>
      <c r="N88" s="550">
        <f>IF(J92&lt;D11,0,VLOOKUP(J92,C99:P154,7))</f>
        <v>25616.072507051016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958.20695373444323</v>
      </c>
      <c r="N89" s="555">
        <f>+N88-N87</f>
        <v>958.20695373444323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5494.0476190476193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24">+I99-H99</f>
        <v>0</v>
      </c>
      <c r="K99" s="514"/>
      <c r="L99" s="512">
        <f t="shared" ref="L99:L104" si="25">H99</f>
        <v>19522.791013350252</v>
      </c>
      <c r="M99" s="597">
        <f t="shared" ref="M99:M130" si="26">IF(L99&lt;&gt;0,+H99-L99,0)</f>
        <v>0</v>
      </c>
      <c r="N99" s="512">
        <f t="shared" ref="N99:N104" si="27">I99</f>
        <v>19522.791013350252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25"/>
        <v>35969.308872002533</v>
      </c>
      <c r="M100" s="519">
        <f t="shared" ref="M100:M105" si="31">IF(L100&lt;&gt;0,+H100-L100,0)</f>
        <v>0</v>
      </c>
      <c r="N100" s="518">
        <f t="shared" si="27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25"/>
        <v>35364.846038717165</v>
      </c>
      <c r="M101" s="519">
        <f t="shared" si="31"/>
        <v>0</v>
      </c>
      <c r="N101" s="518">
        <f t="shared" si="27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24"/>
        <v>0</v>
      </c>
      <c r="K102" s="514"/>
      <c r="L102" s="518">
        <f t="shared" si="25"/>
        <v>33727.882719440844</v>
      </c>
      <c r="M102" s="519">
        <f t="shared" si="31"/>
        <v>0</v>
      </c>
      <c r="N102" s="518">
        <f t="shared" si="27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24"/>
        <v>0</v>
      </c>
      <c r="K103" s="514"/>
      <c r="L103" s="518">
        <f t="shared" si="25"/>
        <v>31878.22185164913</v>
      </c>
      <c r="M103" s="519">
        <f t="shared" si="31"/>
        <v>0</v>
      </c>
      <c r="N103" s="518">
        <f t="shared" si="27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24"/>
        <v>0</v>
      </c>
      <c r="K104" s="514"/>
      <c r="L104" s="518">
        <f t="shared" si="25"/>
        <v>30202.256847199074</v>
      </c>
      <c r="M104" s="519">
        <f t="shared" si="31"/>
        <v>0</v>
      </c>
      <c r="N104" s="518">
        <f t="shared" si="27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24"/>
        <v>0</v>
      </c>
      <c r="K105" s="514"/>
      <c r="L105" s="518">
        <f t="shared" ref="L105" si="32">H105</f>
        <v>26394.619001989184</v>
      </c>
      <c r="M105" s="519">
        <f t="shared" si="31"/>
        <v>0</v>
      </c>
      <c r="N105" s="518">
        <f t="shared" ref="N105" si="33">I105</f>
        <v>26394.619001989184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195166.45902547057</v>
      </c>
      <c r="E106" s="516">
        <v>5366.2790697674418</v>
      </c>
      <c r="F106" s="515">
        <v>189800.17995570312</v>
      </c>
      <c r="G106" s="515">
        <v>192483.31949058684</v>
      </c>
      <c r="H106" s="575">
        <v>25969.798788270131</v>
      </c>
      <c r="I106" s="576">
        <v>25969.798788270131</v>
      </c>
      <c r="J106" s="514">
        <f t="shared" si="24"/>
        <v>0</v>
      </c>
      <c r="K106" s="514"/>
      <c r="L106" s="518">
        <f t="shared" ref="L106:L107" si="34">H106</f>
        <v>25969.798788270131</v>
      </c>
      <c r="M106" s="519">
        <f t="shared" ref="M106:M107" si="35">IF(L106&lt;&gt;0,+H106-L106,0)</f>
        <v>0</v>
      </c>
      <c r="N106" s="518">
        <f t="shared" ref="N106:N107" si="36">I106</f>
        <v>25969.798788270131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189800.17995570312</v>
      </c>
      <c r="E107" s="516">
        <v>5494.0476190476193</v>
      </c>
      <c r="F107" s="515">
        <v>184306.13233665549</v>
      </c>
      <c r="G107" s="515">
        <v>187053.1561461793</v>
      </c>
      <c r="H107" s="575">
        <v>25616.072507051016</v>
      </c>
      <c r="I107" s="576">
        <v>25616.072507051016</v>
      </c>
      <c r="J107" s="514">
        <f t="shared" si="24"/>
        <v>0</v>
      </c>
      <c r="K107" s="514"/>
      <c r="L107" s="518">
        <f t="shared" si="34"/>
        <v>25616.072507051016</v>
      </c>
      <c r="M107" s="519">
        <f t="shared" si="35"/>
        <v>0</v>
      </c>
      <c r="N107" s="518">
        <f t="shared" si="36"/>
        <v>25616.072507051016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184306.13233665549</v>
      </c>
      <c r="E108" s="522">
        <f>IF(+J96&lt;F107,J96,D108)</f>
        <v>5494.0476190476193</v>
      </c>
      <c r="F108" s="523">
        <f t="shared" ref="F108:F131" si="37">+D108-E108</f>
        <v>178812.08471760785</v>
      </c>
      <c r="G108" s="523">
        <f t="shared" ref="G108:G130" si="38">+(F108+D108)/2</f>
        <v>181559.10852713167</v>
      </c>
      <c r="H108" s="526">
        <f t="shared" ref="H108:H130" si="39">+J$94*G108+E108</f>
        <v>25909.297608276309</v>
      </c>
      <c r="I108" s="577">
        <f t="shared" ref="I108:I130" si="40">+J$95*G108+E108</f>
        <v>25909.297608276309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178812.08471760785</v>
      </c>
      <c r="E109" s="522">
        <f>IF(+J96&lt;F108,J96,D109)</f>
        <v>5494.0476190476193</v>
      </c>
      <c r="F109" s="523">
        <f t="shared" si="37"/>
        <v>173318.03709856022</v>
      </c>
      <c r="G109" s="523">
        <f t="shared" si="38"/>
        <v>176065.06090808404</v>
      </c>
      <c r="H109" s="526">
        <f t="shared" si="39"/>
        <v>25291.524385519915</v>
      </c>
      <c r="I109" s="577">
        <f t="shared" si="40"/>
        <v>25291.524385519915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173318.03709856022</v>
      </c>
      <c r="E110" s="522">
        <f>IF(+J96&lt;F109,J96,D110)</f>
        <v>5494.0476190476193</v>
      </c>
      <c r="F110" s="523">
        <f t="shared" si="37"/>
        <v>167823.98947951259</v>
      </c>
      <c r="G110" s="523">
        <f t="shared" si="38"/>
        <v>170571.0132890364</v>
      </c>
      <c r="H110" s="526">
        <f t="shared" si="39"/>
        <v>24673.751162763518</v>
      </c>
      <c r="I110" s="577">
        <f t="shared" si="40"/>
        <v>24673.751162763518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167823.98947951259</v>
      </c>
      <c r="E111" s="522">
        <f>IF(+J96&lt;F110,J96,D111)</f>
        <v>5494.0476190476193</v>
      </c>
      <c r="F111" s="523">
        <f t="shared" si="37"/>
        <v>162329.94186046495</v>
      </c>
      <c r="G111" s="523">
        <f t="shared" si="38"/>
        <v>165076.96566998877</v>
      </c>
      <c r="H111" s="526">
        <f t="shared" si="39"/>
        <v>24055.977940007124</v>
      </c>
      <c r="I111" s="577">
        <f t="shared" si="40"/>
        <v>24055.977940007124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162329.94186046495</v>
      </c>
      <c r="E112" s="522">
        <f>IF(+J96&lt;F111,J96,D112)</f>
        <v>5494.0476190476193</v>
      </c>
      <c r="F112" s="523">
        <f t="shared" si="37"/>
        <v>156835.89424141732</v>
      </c>
      <c r="G112" s="523">
        <f t="shared" si="38"/>
        <v>159582.91805094114</v>
      </c>
      <c r="H112" s="526">
        <f t="shared" si="39"/>
        <v>23438.20471725073</v>
      </c>
      <c r="I112" s="577">
        <f t="shared" si="40"/>
        <v>23438.20471725073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156835.89424141732</v>
      </c>
      <c r="E113" s="522">
        <f>IF(+J96&lt;F112,J96,D113)</f>
        <v>5494.0476190476193</v>
      </c>
      <c r="F113" s="523">
        <f t="shared" si="37"/>
        <v>151341.84662236969</v>
      </c>
      <c r="G113" s="523">
        <f t="shared" si="38"/>
        <v>154088.87043189351</v>
      </c>
      <c r="H113" s="526">
        <f t="shared" si="39"/>
        <v>22820.431494494336</v>
      </c>
      <c r="I113" s="577">
        <f t="shared" si="40"/>
        <v>22820.431494494336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151341.84662236969</v>
      </c>
      <c r="E114" s="522">
        <f>IF(+J96&lt;F113,J96,D114)</f>
        <v>5494.0476190476193</v>
      </c>
      <c r="F114" s="523">
        <f t="shared" si="37"/>
        <v>145847.79900332206</v>
      </c>
      <c r="G114" s="523">
        <f t="shared" si="38"/>
        <v>148594.82281284587</v>
      </c>
      <c r="H114" s="526">
        <f t="shared" si="39"/>
        <v>22202.658271737942</v>
      </c>
      <c r="I114" s="577">
        <f t="shared" si="40"/>
        <v>22202.658271737942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145847.79900332206</v>
      </c>
      <c r="E115" s="522">
        <f>IF(+J96&lt;F114,J96,D115)</f>
        <v>5494.0476190476193</v>
      </c>
      <c r="F115" s="523">
        <f t="shared" si="37"/>
        <v>140353.75138427442</v>
      </c>
      <c r="G115" s="523">
        <f t="shared" si="38"/>
        <v>143100.77519379824</v>
      </c>
      <c r="H115" s="526">
        <f t="shared" si="39"/>
        <v>21584.885048981549</v>
      </c>
      <c r="I115" s="577">
        <f t="shared" si="40"/>
        <v>21584.885048981549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140353.75138427442</v>
      </c>
      <c r="E116" s="522">
        <f>IF(+J96&lt;F115,J96,D116)</f>
        <v>5494.0476190476193</v>
      </c>
      <c r="F116" s="523">
        <f t="shared" si="37"/>
        <v>134859.70376522679</v>
      </c>
      <c r="G116" s="523">
        <f t="shared" si="38"/>
        <v>137606.72757475061</v>
      </c>
      <c r="H116" s="526">
        <f t="shared" si="39"/>
        <v>20967.111826225155</v>
      </c>
      <c r="I116" s="577">
        <f t="shared" si="40"/>
        <v>20967.111826225155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134859.70376522679</v>
      </c>
      <c r="E117" s="522">
        <f>IF(+J96&lt;F116,J96,D117)</f>
        <v>5494.0476190476193</v>
      </c>
      <c r="F117" s="523">
        <f t="shared" si="37"/>
        <v>129365.65614617917</v>
      </c>
      <c r="G117" s="523">
        <f t="shared" si="38"/>
        <v>132112.67995570297</v>
      </c>
      <c r="H117" s="526">
        <f t="shared" si="39"/>
        <v>20349.338603468761</v>
      </c>
      <c r="I117" s="577">
        <f t="shared" si="40"/>
        <v>20349.338603468761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129365.65614617917</v>
      </c>
      <c r="E118" s="522">
        <f>IF(+J96&lt;F117,J96,D118)</f>
        <v>5494.0476190476193</v>
      </c>
      <c r="F118" s="523">
        <f t="shared" si="37"/>
        <v>123871.60852713155</v>
      </c>
      <c r="G118" s="523">
        <f t="shared" si="38"/>
        <v>126618.63233665537</v>
      </c>
      <c r="H118" s="526">
        <f t="shared" si="39"/>
        <v>19731.565380712367</v>
      </c>
      <c r="I118" s="577">
        <f t="shared" si="40"/>
        <v>19731.565380712367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123871.60852713155</v>
      </c>
      <c r="E119" s="522">
        <f>IF(+J96&lt;F118,J96,D119)</f>
        <v>5494.0476190476193</v>
      </c>
      <c r="F119" s="523">
        <f t="shared" si="37"/>
        <v>118377.56090808393</v>
      </c>
      <c r="G119" s="523">
        <f t="shared" si="38"/>
        <v>121124.58471760774</v>
      </c>
      <c r="H119" s="526">
        <f t="shared" si="39"/>
        <v>19113.792157955973</v>
      </c>
      <c r="I119" s="577">
        <f t="shared" si="40"/>
        <v>19113.792157955973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118377.56090808393</v>
      </c>
      <c r="E120" s="522">
        <f>IF(+J96&lt;F119,J96,D120)</f>
        <v>5494.0476190476193</v>
      </c>
      <c r="F120" s="523">
        <f t="shared" si="37"/>
        <v>112883.51328903632</v>
      </c>
      <c r="G120" s="523">
        <f t="shared" si="38"/>
        <v>115630.53709856013</v>
      </c>
      <c r="H120" s="526">
        <f t="shared" si="39"/>
        <v>18496.018935199583</v>
      </c>
      <c r="I120" s="577">
        <f t="shared" si="40"/>
        <v>18496.018935199583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112883.51328903632</v>
      </c>
      <c r="E121" s="522">
        <f>IF(+J96&lt;F120,J96,D121)</f>
        <v>5494.0476190476193</v>
      </c>
      <c r="F121" s="523">
        <f t="shared" si="37"/>
        <v>107389.4656699887</v>
      </c>
      <c r="G121" s="523">
        <f t="shared" si="38"/>
        <v>110136.4894795125</v>
      </c>
      <c r="H121" s="526">
        <f t="shared" si="39"/>
        <v>17878.245712443189</v>
      </c>
      <c r="I121" s="577">
        <f t="shared" si="40"/>
        <v>17878.245712443189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107389.4656699887</v>
      </c>
      <c r="E122" s="522">
        <f>IF(+J96&lt;F121,J96,D122)</f>
        <v>5494.0476190476193</v>
      </c>
      <c r="F122" s="523">
        <f t="shared" si="37"/>
        <v>101895.41805094108</v>
      </c>
      <c r="G122" s="523">
        <f t="shared" si="38"/>
        <v>104642.4418604649</v>
      </c>
      <c r="H122" s="526">
        <f t="shared" si="39"/>
        <v>17260.472489686796</v>
      </c>
      <c r="I122" s="577">
        <f t="shared" si="40"/>
        <v>17260.472489686796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101895.41805094108</v>
      </c>
      <c r="E123" s="522">
        <f>IF(+J96&lt;F122,J96,D123)</f>
        <v>5494.0476190476193</v>
      </c>
      <c r="F123" s="523">
        <f t="shared" si="37"/>
        <v>96401.370431893462</v>
      </c>
      <c r="G123" s="523">
        <f t="shared" si="38"/>
        <v>99148.394241417263</v>
      </c>
      <c r="H123" s="526">
        <f t="shared" si="39"/>
        <v>16642.699266930402</v>
      </c>
      <c r="I123" s="577">
        <f t="shared" si="40"/>
        <v>16642.699266930402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96401.370431893462</v>
      </c>
      <c r="E124" s="522">
        <f>IF(+J96&lt;F123,J96,D124)</f>
        <v>5494.0476190476193</v>
      </c>
      <c r="F124" s="523">
        <f t="shared" si="37"/>
        <v>90907.322812845843</v>
      </c>
      <c r="G124" s="523">
        <f t="shared" si="38"/>
        <v>93654.34662236966</v>
      </c>
      <c r="H124" s="526">
        <f t="shared" si="39"/>
        <v>16024.926044174012</v>
      </c>
      <c r="I124" s="577">
        <f t="shared" si="40"/>
        <v>16024.926044174012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90907.322812845843</v>
      </c>
      <c r="E125" s="522">
        <f>IF(+J96&lt;F124,J96,D125)</f>
        <v>5494.0476190476193</v>
      </c>
      <c r="F125" s="523">
        <f t="shared" si="37"/>
        <v>85413.275193798225</v>
      </c>
      <c r="G125" s="523">
        <f t="shared" si="38"/>
        <v>88160.299003322027</v>
      </c>
      <c r="H125" s="526">
        <f t="shared" si="39"/>
        <v>15407.152821417618</v>
      </c>
      <c r="I125" s="577">
        <f t="shared" si="40"/>
        <v>15407.152821417618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85413.275193798225</v>
      </c>
      <c r="E126" s="522">
        <f>IF(+J96&lt;F125,J96,D126)</f>
        <v>5494.0476190476193</v>
      </c>
      <c r="F126" s="523">
        <f t="shared" si="37"/>
        <v>79919.227574750606</v>
      </c>
      <c r="G126" s="523">
        <f t="shared" si="38"/>
        <v>82666.251384274423</v>
      </c>
      <c r="H126" s="526">
        <f t="shared" si="39"/>
        <v>14789.379598661228</v>
      </c>
      <c r="I126" s="577">
        <f t="shared" si="40"/>
        <v>14789.379598661228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79919.227574750606</v>
      </c>
      <c r="E127" s="522">
        <f>IF(+J96&lt;F126,J96,D127)</f>
        <v>5494.0476190476193</v>
      </c>
      <c r="F127" s="523">
        <f t="shared" si="37"/>
        <v>74425.179955702988</v>
      </c>
      <c r="G127" s="523">
        <f t="shared" si="38"/>
        <v>77172.20376522679</v>
      </c>
      <c r="H127" s="526">
        <f t="shared" si="39"/>
        <v>14171.60637590483</v>
      </c>
      <c r="I127" s="577">
        <f t="shared" si="40"/>
        <v>14171.60637590483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74425.179955702988</v>
      </c>
      <c r="E128" s="522">
        <f>IF(+J96&lt;F127,J96,D128)</f>
        <v>5494.0476190476193</v>
      </c>
      <c r="F128" s="523">
        <f t="shared" si="37"/>
        <v>68931.13233665537</v>
      </c>
      <c r="G128" s="523">
        <f t="shared" si="38"/>
        <v>71678.156146179186</v>
      </c>
      <c r="H128" s="526">
        <f t="shared" si="39"/>
        <v>13553.83315314844</v>
      </c>
      <c r="I128" s="577">
        <f t="shared" si="40"/>
        <v>13553.83315314844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68931.13233665537</v>
      </c>
      <c r="E129" s="522">
        <f>IF(+J96&lt;F128,J96,D129)</f>
        <v>5494.0476190476193</v>
      </c>
      <c r="F129" s="523">
        <f t="shared" si="37"/>
        <v>63437.084717607751</v>
      </c>
      <c r="G129" s="523">
        <f t="shared" si="38"/>
        <v>66184.108527131553</v>
      </c>
      <c r="H129" s="526">
        <f t="shared" si="39"/>
        <v>12936.059930392046</v>
      </c>
      <c r="I129" s="577">
        <f t="shared" si="40"/>
        <v>12936.059930392046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63437.084717607751</v>
      </c>
      <c r="E130" s="522">
        <f>IF(+J96&lt;F129,J96,D130)</f>
        <v>5494.0476190476193</v>
      </c>
      <c r="F130" s="523">
        <f t="shared" si="37"/>
        <v>57943.037098560133</v>
      </c>
      <c r="G130" s="523">
        <f t="shared" si="38"/>
        <v>60690.060908083942</v>
      </c>
      <c r="H130" s="526">
        <f t="shared" si="39"/>
        <v>12318.286707635654</v>
      </c>
      <c r="I130" s="577">
        <f t="shared" si="40"/>
        <v>12318.286707635654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57943.037098560133</v>
      </c>
      <c r="E131" s="522">
        <f>IF(+J96&lt;F130,J96,D131)</f>
        <v>5494.0476190476193</v>
      </c>
      <c r="F131" s="523">
        <f t="shared" si="37"/>
        <v>52448.989479512515</v>
      </c>
      <c r="G131" s="523">
        <f t="shared" ref="G131:G154" si="41">+(F131+D131)/2</f>
        <v>55196.013289036324</v>
      </c>
      <c r="H131" s="526">
        <f t="shared" ref="H131:H154" si="42">+J$94*G131+E131</f>
        <v>11700.513484879262</v>
      </c>
      <c r="I131" s="577">
        <f t="shared" ref="I131:I154" si="43">+J$95*G131+E131</f>
        <v>11700.513484879262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>
      <c r="B132" s="195" t="str">
        <f t="shared" ref="B132:B154" si="48">IF(D132=F131,"","IU")</f>
        <v/>
      </c>
      <c r="C132" s="507">
        <f>IF(D93="","-",+C131+1)</f>
        <v>2045</v>
      </c>
      <c r="D132" s="374">
        <f>IF(F131+SUM(E$99:E131)=D$92,F131,D$92-SUM(E$99:E131))</f>
        <v>52448.989479512515</v>
      </c>
      <c r="E132" s="522">
        <f>IF(+J96&lt;F131,J96,D132)</f>
        <v>5494.0476190476193</v>
      </c>
      <c r="F132" s="523">
        <f t="shared" ref="F132:F154" si="49">+D132-E132</f>
        <v>46954.941860464896</v>
      </c>
      <c r="G132" s="523">
        <f t="shared" si="41"/>
        <v>49701.965669988705</v>
      </c>
      <c r="H132" s="526">
        <f t="shared" si="42"/>
        <v>11082.740262122868</v>
      </c>
      <c r="I132" s="577">
        <f t="shared" si="43"/>
        <v>11082.740262122868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>
      <c r="B133" s="195" t="str">
        <f t="shared" si="48"/>
        <v/>
      </c>
      <c r="C133" s="507">
        <f>IF(D93="","-",+C132+1)</f>
        <v>2046</v>
      </c>
      <c r="D133" s="374">
        <f>IF(F132+SUM(E$99:E132)=D$92,F132,D$92-SUM(E$99:E132))</f>
        <v>46954.941860464896</v>
      </c>
      <c r="E133" s="522">
        <f>IF(+J96&lt;F132,J96,D133)</f>
        <v>5494.0476190476193</v>
      </c>
      <c r="F133" s="523">
        <f t="shared" si="49"/>
        <v>41460.894241417278</v>
      </c>
      <c r="G133" s="523">
        <f t="shared" si="41"/>
        <v>44207.918050941087</v>
      </c>
      <c r="H133" s="526">
        <f t="shared" si="42"/>
        <v>10464.967039366476</v>
      </c>
      <c r="I133" s="577">
        <f t="shared" si="43"/>
        <v>10464.967039366476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>
      <c r="B134" s="195" t="str">
        <f t="shared" si="48"/>
        <v/>
      </c>
      <c r="C134" s="507">
        <f>IF(D93="","-",+C133+1)</f>
        <v>2047</v>
      </c>
      <c r="D134" s="374">
        <f>IF(F133+SUM(E$99:E133)=D$92,F133,D$92-SUM(E$99:E133))</f>
        <v>41460.894241417278</v>
      </c>
      <c r="E134" s="522">
        <f>IF(+J96&lt;F133,J96,D134)</f>
        <v>5494.0476190476193</v>
      </c>
      <c r="F134" s="523">
        <f t="shared" si="49"/>
        <v>35966.84662236966</v>
      </c>
      <c r="G134" s="523">
        <f t="shared" si="41"/>
        <v>38713.870431893469</v>
      </c>
      <c r="H134" s="526">
        <f t="shared" si="42"/>
        <v>9847.1938166100845</v>
      </c>
      <c r="I134" s="577">
        <f t="shared" si="43"/>
        <v>9847.1938166100845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>
      <c r="B135" s="195" t="str">
        <f t="shared" si="48"/>
        <v/>
      </c>
      <c r="C135" s="507">
        <f>IF(D93="","-",+C134+1)</f>
        <v>2048</v>
      </c>
      <c r="D135" s="374">
        <f>IF(F134+SUM(E$99:E134)=D$92,F134,D$92-SUM(E$99:E134))</f>
        <v>35966.84662236966</v>
      </c>
      <c r="E135" s="522">
        <f>IF(+J96&lt;F134,J96,D135)</f>
        <v>5494.0476190476193</v>
      </c>
      <c r="F135" s="523">
        <f t="shared" si="49"/>
        <v>30472.799003322041</v>
      </c>
      <c r="G135" s="523">
        <f t="shared" si="41"/>
        <v>33219.82281284585</v>
      </c>
      <c r="H135" s="526">
        <f t="shared" si="42"/>
        <v>9229.4205938536907</v>
      </c>
      <c r="I135" s="577">
        <f t="shared" si="43"/>
        <v>9229.4205938536907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>
      <c r="B136" s="195" t="str">
        <f t="shared" si="48"/>
        <v/>
      </c>
      <c r="C136" s="507">
        <f>IF(D93="","-",+C135+1)</f>
        <v>2049</v>
      </c>
      <c r="D136" s="374">
        <f>IF(F135+SUM(E$99:E135)=D$92,F135,D$92-SUM(E$99:E135))</f>
        <v>30472.799003322041</v>
      </c>
      <c r="E136" s="522">
        <f>IF(+J96&lt;F135,J96,D136)</f>
        <v>5494.0476190476193</v>
      </c>
      <c r="F136" s="523">
        <f t="shared" si="49"/>
        <v>24978.751384274423</v>
      </c>
      <c r="G136" s="523">
        <f t="shared" si="41"/>
        <v>27725.775193798232</v>
      </c>
      <c r="H136" s="526">
        <f t="shared" si="42"/>
        <v>8611.6473710972987</v>
      </c>
      <c r="I136" s="577">
        <f t="shared" si="43"/>
        <v>8611.6473710972987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>
      <c r="B137" s="195" t="str">
        <f t="shared" si="48"/>
        <v/>
      </c>
      <c r="C137" s="507">
        <f>IF(D93="","-",+C136+1)</f>
        <v>2050</v>
      </c>
      <c r="D137" s="374">
        <f>IF(F136+SUM(E$99:E136)=D$92,F136,D$92-SUM(E$99:E136))</f>
        <v>24978.751384274423</v>
      </c>
      <c r="E137" s="522">
        <f>IF(+J96&lt;F136,J96,D137)</f>
        <v>5494.0476190476193</v>
      </c>
      <c r="F137" s="523">
        <f t="shared" si="49"/>
        <v>19484.703765226805</v>
      </c>
      <c r="G137" s="523">
        <f t="shared" si="41"/>
        <v>22231.727574750614</v>
      </c>
      <c r="H137" s="526">
        <f t="shared" si="42"/>
        <v>7993.8741483409049</v>
      </c>
      <c r="I137" s="577">
        <f t="shared" si="43"/>
        <v>7993.8741483409049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>
      <c r="B138" s="195" t="str">
        <f t="shared" si="48"/>
        <v/>
      </c>
      <c r="C138" s="507">
        <f>IF(D93="","-",+C137+1)</f>
        <v>2051</v>
      </c>
      <c r="D138" s="374">
        <f>IF(F137+SUM(E$99:E137)=D$92,F137,D$92-SUM(E$99:E137))</f>
        <v>19484.703765226805</v>
      </c>
      <c r="E138" s="522">
        <f>IF(+J96&lt;F137,J96,D138)</f>
        <v>5494.0476190476193</v>
      </c>
      <c r="F138" s="523">
        <f t="shared" si="49"/>
        <v>13990.656146179186</v>
      </c>
      <c r="G138" s="523">
        <f t="shared" si="41"/>
        <v>16737.679955702995</v>
      </c>
      <c r="H138" s="526">
        <f t="shared" si="42"/>
        <v>7376.1009255845129</v>
      </c>
      <c r="I138" s="577">
        <f t="shared" si="43"/>
        <v>7376.1009255845129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>
      <c r="B139" s="195" t="str">
        <f t="shared" si="48"/>
        <v/>
      </c>
      <c r="C139" s="507">
        <f>IF(D93="","-",+C138+1)</f>
        <v>2052</v>
      </c>
      <c r="D139" s="374">
        <f>IF(F138+SUM(E$99:E138)=D$92,F138,D$92-SUM(E$99:E138))</f>
        <v>13990.656146179186</v>
      </c>
      <c r="E139" s="522">
        <f>IF(+J96&lt;F138,J96,D139)</f>
        <v>5494.0476190476193</v>
      </c>
      <c r="F139" s="523">
        <f t="shared" si="49"/>
        <v>8496.6085271315678</v>
      </c>
      <c r="G139" s="523">
        <f t="shared" si="41"/>
        <v>11243.632336655377</v>
      </c>
      <c r="H139" s="526">
        <f t="shared" si="42"/>
        <v>6758.32770282812</v>
      </c>
      <c r="I139" s="577">
        <f t="shared" si="43"/>
        <v>6758.32770282812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>
      <c r="B140" s="195" t="str">
        <f t="shared" si="48"/>
        <v/>
      </c>
      <c r="C140" s="507">
        <f>IF(D93="","-",+C139+1)</f>
        <v>2053</v>
      </c>
      <c r="D140" s="374">
        <f>IF(F139+SUM(E$99:E139)=D$92,F139,D$92-SUM(E$99:E139))</f>
        <v>8496.6085271315678</v>
      </c>
      <c r="E140" s="522">
        <f>IF(+J96&lt;F139,J96,D140)</f>
        <v>5494.0476190476193</v>
      </c>
      <c r="F140" s="523">
        <f t="shared" si="49"/>
        <v>3002.5609080839486</v>
      </c>
      <c r="G140" s="523">
        <f t="shared" si="41"/>
        <v>5749.5847176077586</v>
      </c>
      <c r="H140" s="526">
        <f t="shared" si="42"/>
        <v>6140.5544800717271</v>
      </c>
      <c r="I140" s="577">
        <f t="shared" si="43"/>
        <v>6140.5544800717271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>
      <c r="B141" s="195" t="str">
        <f t="shared" si="48"/>
        <v/>
      </c>
      <c r="C141" s="507">
        <f>IF(D93="","-",+C140+1)</f>
        <v>2054</v>
      </c>
      <c r="D141" s="374">
        <f>IF(F140+SUM(E$99:E140)=D$92,F140,D$92-SUM(E$99:E140))</f>
        <v>3002.5609080839486</v>
      </c>
      <c r="E141" s="522">
        <f>IF(+J96&lt;F140,J96,D141)</f>
        <v>3002.5609080839486</v>
      </c>
      <c r="F141" s="523">
        <f t="shared" si="49"/>
        <v>0</v>
      </c>
      <c r="G141" s="523">
        <f t="shared" si="41"/>
        <v>1501.2804540419743</v>
      </c>
      <c r="H141" s="526">
        <f t="shared" si="42"/>
        <v>3171.3710329069045</v>
      </c>
      <c r="I141" s="577">
        <f t="shared" si="43"/>
        <v>3171.3710329069045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>
      <c r="B142" s="195" t="str">
        <f t="shared" si="48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9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>
      <c r="B143" s="195" t="str">
        <f t="shared" si="48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9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>
      <c r="B144" s="195" t="str">
        <f t="shared" si="48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>
      <c r="B145" s="195" t="str">
        <f t="shared" si="48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>
      <c r="B146" s="195" t="str">
        <f t="shared" si="48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>
      <c r="B147" s="195" t="str">
        <f t="shared" si="48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>
      <c r="B148" s="195" t="str">
        <f t="shared" si="48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>
      <c r="B149" s="195" t="str">
        <f t="shared" si="48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>
      <c r="B150" s="195" t="str">
        <f t="shared" si="48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>
      <c r="B151" s="195" t="str">
        <f t="shared" si="48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>
      <c r="B152" s="195" t="str">
        <f t="shared" si="48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>
      <c r="B153" s="195" t="str">
        <f t="shared" si="48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.5" thickBot="1">
      <c r="B154" s="195" t="str">
        <f t="shared" si="48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>
      <c r="C155" s="374" t="s">
        <v>78</v>
      </c>
      <c r="D155" s="375"/>
      <c r="E155" s="375">
        <f>SUM(E99:E154)</f>
        <v>230750.00000000003</v>
      </c>
      <c r="F155" s="375"/>
      <c r="G155" s="375"/>
      <c r="H155" s="375">
        <f>SUM(H99:H154)</f>
        <v>796639.72813031857</v>
      </c>
      <c r="I155" s="375">
        <f>SUM(I99:I154)</f>
        <v>796639.72813031857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456758.87787220906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456758.87787220906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666" t="s">
        <v>493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99407.380952380947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557048.43371456629</v>
      </c>
      <c r="H23" s="510">
        <v>557048.43371456629</v>
      </c>
      <c r="I23" s="511">
        <f t="shared" si="9"/>
        <v>0</v>
      </c>
      <c r="J23" s="511"/>
      <c r="K23" s="518">
        <f>G23</f>
        <v>557048.43371456629</v>
      </c>
      <c r="L23" s="519">
        <f t="shared" si="6"/>
        <v>0</v>
      </c>
      <c r="M23" s="518">
        <f>H23</f>
        <v>557048.43371456629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101831.95121951219</v>
      </c>
      <c r="F24" s="508">
        <v>3428979.9923561024</v>
      </c>
      <c r="G24" s="516">
        <v>544106.19363221596</v>
      </c>
      <c r="H24" s="510">
        <v>544106.19363221596</v>
      </c>
      <c r="I24" s="511">
        <f t="shared" si="9"/>
        <v>0</v>
      </c>
      <c r="J24" s="511"/>
      <c r="K24" s="518">
        <f>G24</f>
        <v>544106.19363221596</v>
      </c>
      <c r="L24" s="519">
        <f t="shared" ref="L24" si="10">IF(K24&lt;&gt;0,+G24-K24,0)</f>
        <v>0</v>
      </c>
      <c r="M24" s="518">
        <f>H24</f>
        <v>544106.19363221596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447527.67036121147</v>
      </c>
      <c r="H25" s="510">
        <v>447527.67036121147</v>
      </c>
      <c r="I25" s="511">
        <f t="shared" si="9"/>
        <v>0</v>
      </c>
      <c r="J25" s="511"/>
      <c r="K25" s="518">
        <f>G25</f>
        <v>447527.67036121147</v>
      </c>
      <c r="L25" s="519">
        <f t="shared" ref="L25" si="11">IF(K25&lt;&gt;0,+G25-K25,0)</f>
        <v>0</v>
      </c>
      <c r="M25" s="518">
        <f>H25</f>
        <v>447527.67036121147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3331884.4109607544</v>
      </c>
      <c r="E26" s="516">
        <v>99407.380952380947</v>
      </c>
      <c r="F26" s="508">
        <v>3232477.0300083733</v>
      </c>
      <c r="G26" s="516">
        <v>447333.45497501275</v>
      </c>
      <c r="H26" s="510">
        <v>447333.45497501275</v>
      </c>
      <c r="I26" s="511">
        <f t="shared" si="9"/>
        <v>0</v>
      </c>
      <c r="J26" s="511"/>
      <c r="K26" s="518">
        <f>G26</f>
        <v>447333.45497501275</v>
      </c>
      <c r="L26" s="519">
        <f t="shared" ref="L26" si="12">IF(K26&lt;&gt;0,+G26-K26,0)</f>
        <v>0</v>
      </c>
      <c r="M26" s="518">
        <f>H26</f>
        <v>447333.45497501275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23">
        <f>IF(F26+SUM(E$17:E26)=D$10,F26,D$10-SUM(E$17:E26))</f>
        <v>3227740.6601842102</v>
      </c>
      <c r="E27" s="522">
        <f>IF(+I14&lt;F26,I14,D27)</f>
        <v>99407.380952380947</v>
      </c>
      <c r="F27" s="523">
        <f t="shared" ref="F27:F48" si="13">+D27-E27</f>
        <v>3128333.2792318291</v>
      </c>
      <c r="G27" s="524">
        <f t="shared" ref="G27:G53" si="14">+I$12*((D27+F27)/2)+E27</f>
        <v>456758.87787220906</v>
      </c>
      <c r="H27" s="491">
        <f t="shared" ref="H27:H53" si="15">+I$13*((D27+F27)/2)+E27</f>
        <v>456758.87787220906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3128333.2792318291</v>
      </c>
      <c r="E28" s="522">
        <f>IF(+I14&lt;F27,I14,D28)</f>
        <v>99407.380952380947</v>
      </c>
      <c r="F28" s="523">
        <f t="shared" si="13"/>
        <v>3028925.898279448</v>
      </c>
      <c r="G28" s="524">
        <f t="shared" si="14"/>
        <v>445581.10469750717</v>
      </c>
      <c r="H28" s="491">
        <f t="shared" si="15"/>
        <v>445581.10469750717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3028925.898279448</v>
      </c>
      <c r="E29" s="522">
        <f>IF(+I14&lt;F28,I14,D29)</f>
        <v>99407.380952380947</v>
      </c>
      <c r="F29" s="523">
        <f t="shared" si="13"/>
        <v>2929518.517327067</v>
      </c>
      <c r="G29" s="524">
        <f t="shared" si="14"/>
        <v>434403.33152280538</v>
      </c>
      <c r="H29" s="491">
        <f t="shared" si="15"/>
        <v>434403.33152280538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2929518.517327067</v>
      </c>
      <c r="E30" s="522">
        <f>IF(+I14&lt;F29,I14,D30)</f>
        <v>99407.380952380947</v>
      </c>
      <c r="F30" s="523">
        <f t="shared" si="13"/>
        <v>2830111.1363746859</v>
      </c>
      <c r="G30" s="524">
        <f t="shared" si="14"/>
        <v>423225.55834810354</v>
      </c>
      <c r="H30" s="491">
        <f t="shared" si="15"/>
        <v>423225.55834810354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2830111.1363746859</v>
      </c>
      <c r="E31" s="522">
        <f>IF(+I14&lt;F30,I14,D31)</f>
        <v>99407.380952380947</v>
      </c>
      <c r="F31" s="523">
        <f t="shared" si="13"/>
        <v>2730703.7554223049</v>
      </c>
      <c r="G31" s="524">
        <f t="shared" si="14"/>
        <v>412047.78517340176</v>
      </c>
      <c r="H31" s="491">
        <f t="shared" si="15"/>
        <v>412047.78517340176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2730703.7554223049</v>
      </c>
      <c r="E32" s="522">
        <f>IF(+I14&lt;F31,I14,D32)</f>
        <v>99407.380952380947</v>
      </c>
      <c r="F32" s="523">
        <f t="shared" si="13"/>
        <v>2631296.3744699238</v>
      </c>
      <c r="G32" s="524">
        <f t="shared" si="14"/>
        <v>400870.01199869986</v>
      </c>
      <c r="H32" s="491">
        <f t="shared" si="15"/>
        <v>400870.01199869986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2631296.3744699238</v>
      </c>
      <c r="E33" s="522">
        <f>IF(+I14&lt;F32,I14,D33)</f>
        <v>99407.380952380947</v>
      </c>
      <c r="F33" s="523">
        <f t="shared" si="13"/>
        <v>2531888.9935175427</v>
      </c>
      <c r="G33" s="524">
        <f t="shared" si="14"/>
        <v>389692.23882399808</v>
      </c>
      <c r="H33" s="491">
        <f t="shared" si="15"/>
        <v>389692.23882399808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2531888.9935175427</v>
      </c>
      <c r="E34" s="522">
        <f>IF(+I14&lt;F33,I14,D34)</f>
        <v>99407.380952380947</v>
      </c>
      <c r="F34" s="523">
        <f t="shared" si="13"/>
        <v>2432481.6125651617</v>
      </c>
      <c r="G34" s="524">
        <f t="shared" si="14"/>
        <v>378514.46564929624</v>
      </c>
      <c r="H34" s="491">
        <f t="shared" si="15"/>
        <v>378514.46564929624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2432481.6125651617</v>
      </c>
      <c r="E35" s="522">
        <f>IF(+I14&lt;F34,I14,D35)</f>
        <v>99407.380952380947</v>
      </c>
      <c r="F35" s="523">
        <f t="shared" si="13"/>
        <v>2333074.2316127806</v>
      </c>
      <c r="G35" s="524">
        <f t="shared" si="14"/>
        <v>367336.69247459446</v>
      </c>
      <c r="H35" s="491">
        <f t="shared" si="15"/>
        <v>367336.69247459446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2333074.2316127806</v>
      </c>
      <c r="E36" s="522">
        <f>IF(+I14&lt;F35,I14,D36)</f>
        <v>99407.380952380947</v>
      </c>
      <c r="F36" s="523">
        <f t="shared" si="13"/>
        <v>2233666.8506603995</v>
      </c>
      <c r="G36" s="524">
        <f t="shared" si="14"/>
        <v>356158.91929989262</v>
      </c>
      <c r="H36" s="491">
        <f t="shared" si="15"/>
        <v>356158.91929989262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2233666.8506603995</v>
      </c>
      <c r="E37" s="522">
        <f>IF(+I14&lt;F36,I14,D37)</f>
        <v>99407.380952380947</v>
      </c>
      <c r="F37" s="523">
        <f t="shared" si="13"/>
        <v>2134259.4697080185</v>
      </c>
      <c r="G37" s="524">
        <f t="shared" si="14"/>
        <v>344981.14612519077</v>
      </c>
      <c r="H37" s="491">
        <f t="shared" si="15"/>
        <v>344981.14612519077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2134259.4697080185</v>
      </c>
      <c r="E38" s="522">
        <f>IF(+I14&lt;F37,I14,D38)</f>
        <v>99407.380952380947</v>
      </c>
      <c r="F38" s="523">
        <f t="shared" si="13"/>
        <v>2034852.0887556374</v>
      </c>
      <c r="G38" s="524">
        <f t="shared" si="14"/>
        <v>333803.37295048893</v>
      </c>
      <c r="H38" s="491">
        <f t="shared" si="15"/>
        <v>333803.37295048893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2034852.0887556374</v>
      </c>
      <c r="E39" s="522">
        <f>IF(+I14&lt;F38,I14,D39)</f>
        <v>99407.380952380947</v>
      </c>
      <c r="F39" s="523">
        <f t="shared" si="13"/>
        <v>1935444.7078032563</v>
      </c>
      <c r="G39" s="524">
        <f t="shared" si="14"/>
        <v>322625.59977578709</v>
      </c>
      <c r="H39" s="491">
        <f t="shared" si="15"/>
        <v>322625.59977578709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1935444.7078032563</v>
      </c>
      <c r="E40" s="522">
        <f>IF(+I14&lt;F39,I14,D40)</f>
        <v>99407.380952380947</v>
      </c>
      <c r="F40" s="523">
        <f t="shared" si="13"/>
        <v>1836037.3268508753</v>
      </c>
      <c r="G40" s="524">
        <f t="shared" si="14"/>
        <v>311447.82660108531</v>
      </c>
      <c r="H40" s="491">
        <f t="shared" si="15"/>
        <v>311447.82660108531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1836037.3268508753</v>
      </c>
      <c r="E41" s="522">
        <f>IF(+I14&lt;F40,I14,D41)</f>
        <v>99407.380952380947</v>
      </c>
      <c r="F41" s="523">
        <f t="shared" si="13"/>
        <v>1736629.9458984942</v>
      </c>
      <c r="G41" s="524">
        <f t="shared" si="14"/>
        <v>300270.05342638347</v>
      </c>
      <c r="H41" s="491">
        <f t="shared" si="15"/>
        <v>300270.05342638347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1736629.9458984942</v>
      </c>
      <c r="E42" s="522">
        <f>IF(+I14&lt;F41,I14,D42)</f>
        <v>99407.380952380947</v>
      </c>
      <c r="F42" s="523">
        <f t="shared" si="13"/>
        <v>1637222.5649461132</v>
      </c>
      <c r="G42" s="524">
        <f t="shared" si="14"/>
        <v>289092.28025168169</v>
      </c>
      <c r="H42" s="491">
        <f t="shared" si="15"/>
        <v>289092.28025168169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1637222.5649461132</v>
      </c>
      <c r="E43" s="522">
        <f>IF(+I14&lt;F42,I14,D43)</f>
        <v>99407.380952380947</v>
      </c>
      <c r="F43" s="523">
        <f t="shared" si="13"/>
        <v>1537815.1839937321</v>
      </c>
      <c r="G43" s="524">
        <f t="shared" si="14"/>
        <v>277914.50707697985</v>
      </c>
      <c r="H43" s="491">
        <f t="shared" si="15"/>
        <v>277914.50707697985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1537815.1839937321</v>
      </c>
      <c r="E44" s="522">
        <f>IF(+I14&lt;F43,I14,D44)</f>
        <v>99407.380952380947</v>
      </c>
      <c r="F44" s="523">
        <f t="shared" si="13"/>
        <v>1438407.803041351</v>
      </c>
      <c r="G44" s="524">
        <f t="shared" si="14"/>
        <v>266736.73390227801</v>
      </c>
      <c r="H44" s="491">
        <f t="shared" si="15"/>
        <v>266736.73390227801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1438407.803041351</v>
      </c>
      <c r="E45" s="522">
        <f>IF(+I14&lt;F44,I14,D45)</f>
        <v>99407.380952380947</v>
      </c>
      <c r="F45" s="523">
        <f t="shared" si="13"/>
        <v>1339000.42208897</v>
      </c>
      <c r="G45" s="524">
        <f t="shared" si="14"/>
        <v>255558.96072757617</v>
      </c>
      <c r="H45" s="491">
        <f t="shared" si="15"/>
        <v>255558.96072757617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1339000.42208897</v>
      </c>
      <c r="E46" s="522">
        <f>IF(+I14&lt;F45,I14,D46)</f>
        <v>99407.380952380947</v>
      </c>
      <c r="F46" s="523">
        <f t="shared" si="13"/>
        <v>1239593.0411365889</v>
      </c>
      <c r="G46" s="524">
        <f t="shared" si="14"/>
        <v>244381.18755287435</v>
      </c>
      <c r="H46" s="491">
        <f t="shared" si="15"/>
        <v>244381.18755287435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1239593.0411365889</v>
      </c>
      <c r="E47" s="522">
        <f>IF(+I14&lt;F46,I14,D47)</f>
        <v>99407.380952380947</v>
      </c>
      <c r="F47" s="523">
        <f t="shared" si="13"/>
        <v>1140185.6601842078</v>
      </c>
      <c r="G47" s="524">
        <f t="shared" si="14"/>
        <v>233203.41437817251</v>
      </c>
      <c r="H47" s="491">
        <f t="shared" si="15"/>
        <v>233203.41437817251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1140185.6601842078</v>
      </c>
      <c r="E48" s="522">
        <f>IF(+I14&lt;F47,I14,D48)</f>
        <v>99407.380952380947</v>
      </c>
      <c r="F48" s="523">
        <f t="shared" si="13"/>
        <v>1040778.2792318269</v>
      </c>
      <c r="G48" s="524">
        <f t="shared" si="14"/>
        <v>222025.6412034707</v>
      </c>
      <c r="H48" s="491">
        <f t="shared" si="15"/>
        <v>222025.6412034707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1040778.2792318269</v>
      </c>
      <c r="E49" s="522">
        <f>IF(+I14&lt;F48,I14,D49)</f>
        <v>99407.380952380947</v>
      </c>
      <c r="F49" s="523">
        <f t="shared" ref="F49:F72" si="16">+D49-E49</f>
        <v>941370.89827944594</v>
      </c>
      <c r="G49" s="524">
        <f t="shared" si="14"/>
        <v>210847.86802876892</v>
      </c>
      <c r="H49" s="491">
        <f t="shared" si="15"/>
        <v>210847.86802876892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941370.89827944594</v>
      </c>
      <c r="E50" s="522">
        <f>IF(+I14&lt;F49,I14,D50)</f>
        <v>99407.380952380947</v>
      </c>
      <c r="F50" s="523">
        <f t="shared" si="16"/>
        <v>841963.517327065</v>
      </c>
      <c r="G50" s="524">
        <f t="shared" si="14"/>
        <v>199670.09485406708</v>
      </c>
      <c r="H50" s="491">
        <f t="shared" si="15"/>
        <v>199670.09485406708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841963.517327065</v>
      </c>
      <c r="E51" s="522">
        <f>IF(+I14&lt;F50,I14,D51)</f>
        <v>99407.380952380947</v>
      </c>
      <c r="F51" s="523">
        <f t="shared" si="16"/>
        <v>742556.13637468405</v>
      </c>
      <c r="G51" s="524">
        <f t="shared" si="14"/>
        <v>188492.3216793653</v>
      </c>
      <c r="H51" s="491">
        <f t="shared" si="15"/>
        <v>188492.3216793653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742556.13637468405</v>
      </c>
      <c r="E52" s="522">
        <f>IF(+I14&lt;F51,I14,D52)</f>
        <v>99407.380952380947</v>
      </c>
      <c r="F52" s="523">
        <f t="shared" si="16"/>
        <v>643148.7554223031</v>
      </c>
      <c r="G52" s="524">
        <f t="shared" si="14"/>
        <v>177314.54850466346</v>
      </c>
      <c r="H52" s="491">
        <f t="shared" si="15"/>
        <v>177314.54850466346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643148.7554223031</v>
      </c>
      <c r="E53" s="522">
        <f>IF(+I14&lt;F52,I14,D53)</f>
        <v>99407.380952380947</v>
      </c>
      <c r="F53" s="523">
        <f t="shared" si="16"/>
        <v>543741.37446992216</v>
      </c>
      <c r="G53" s="524">
        <f t="shared" si="14"/>
        <v>166136.77532996167</v>
      </c>
      <c r="H53" s="491">
        <f t="shared" si="15"/>
        <v>166136.77532996167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543741.37446992216</v>
      </c>
      <c r="E54" s="522">
        <f>IF(+I14&lt;F53,I14,D54)</f>
        <v>99407.380952380947</v>
      </c>
      <c r="F54" s="523">
        <f t="shared" si="16"/>
        <v>444333.99351754121</v>
      </c>
      <c r="G54" s="524">
        <f t="shared" ref="G54:G72" si="22">+I$12*((D54+F54)/2)+E54</f>
        <v>154959.00215525983</v>
      </c>
      <c r="H54" s="491">
        <f t="shared" ref="H54:H72" si="23">+I$13*((D54+F54)/2)+E54</f>
        <v>154959.00215525983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444333.99351754121</v>
      </c>
      <c r="E55" s="522">
        <f>IF(+I14&lt;F54,I14,D55)</f>
        <v>99407.380952380947</v>
      </c>
      <c r="F55" s="523">
        <f t="shared" si="16"/>
        <v>344926.61256516026</v>
      </c>
      <c r="G55" s="524">
        <f t="shared" si="22"/>
        <v>143781.22898055802</v>
      </c>
      <c r="H55" s="491">
        <f t="shared" si="23"/>
        <v>143781.22898055802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344926.61256516026</v>
      </c>
      <c r="E56" s="522">
        <f>IF(+I14&lt;F55,I14,D56)</f>
        <v>99407.380952380947</v>
      </c>
      <c r="F56" s="523">
        <f t="shared" si="16"/>
        <v>245519.23161277932</v>
      </c>
      <c r="G56" s="524">
        <f t="shared" si="22"/>
        <v>132603.45580585621</v>
      </c>
      <c r="H56" s="491">
        <f t="shared" si="23"/>
        <v>132603.45580585621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245519.23161277932</v>
      </c>
      <c r="E57" s="522">
        <f>IF(+I14&lt;F56,I14,D57)</f>
        <v>99407.380952380947</v>
      </c>
      <c r="F57" s="523">
        <f t="shared" si="16"/>
        <v>146111.85066039837</v>
      </c>
      <c r="G57" s="524">
        <f t="shared" si="22"/>
        <v>121425.6826311544</v>
      </c>
      <c r="H57" s="491">
        <f t="shared" si="23"/>
        <v>121425.6826311544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146111.85066039837</v>
      </c>
      <c r="E58" s="522">
        <f>IF(+I14&lt;F57,I14,D58)</f>
        <v>99407.380952380947</v>
      </c>
      <c r="F58" s="523">
        <f t="shared" si="16"/>
        <v>46704.469708017423</v>
      </c>
      <c r="G58" s="524">
        <f t="shared" si="22"/>
        <v>110247.90945645259</v>
      </c>
      <c r="H58" s="491">
        <f t="shared" si="23"/>
        <v>110247.90945645259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46704.469708017423</v>
      </c>
      <c r="E59" s="522">
        <f>IF(+I14&lt;F58,I14,D59)</f>
        <v>46704.469708017423</v>
      </c>
      <c r="F59" s="523">
        <f t="shared" si="16"/>
        <v>0</v>
      </c>
      <c r="G59" s="524">
        <f t="shared" si="22"/>
        <v>49330.29066637779</v>
      </c>
      <c r="H59" s="491">
        <f t="shared" si="23"/>
        <v>49330.29066637779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4175110.0000000014</v>
      </c>
      <c r="F73" s="375"/>
      <c r="G73" s="375">
        <f>SUM(G17:G72)</f>
        <v>14786801.06780763</v>
      </c>
      <c r="H73" s="375">
        <f>SUM(H17:H72)</f>
        <v>14786801.06780763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447527.67036121147</v>
      </c>
      <c r="N87" s="546">
        <f>IF(J92&lt;D11,0,VLOOKUP(J92,C17:O72,11))</f>
        <v>447527.67036121147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463494.94007104362</v>
      </c>
      <c r="N88" s="550">
        <f>IF(J92&lt;D11,0,VLOOKUP(J92,C99:P154,7))</f>
        <v>463494.94007104362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15967.269709832151</v>
      </c>
      <c r="N89" s="555">
        <f>+N88-N87</f>
        <v>15967.269709832151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99407.380952380947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24">+I99-H99</f>
        <v>0</v>
      </c>
      <c r="K99" s="514"/>
      <c r="L99" s="512">
        <f t="shared" ref="L99:L104" si="25">H99</f>
        <v>355738.24852974305</v>
      </c>
      <c r="M99" s="597">
        <f t="shared" ref="M99:M130" si="26">IF(L99&lt;&gt;0,+H99-L99,0)</f>
        <v>0</v>
      </c>
      <c r="N99" s="512">
        <f t="shared" ref="N99:N104" si="27">I99</f>
        <v>355738.24852974305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25"/>
        <v>648032.45637713163</v>
      </c>
      <c r="M100" s="519">
        <f t="shared" ref="M100:M105" si="31">IF(L100&lt;&gt;0,+H100-L100,0)</f>
        <v>0</v>
      </c>
      <c r="N100" s="518">
        <f t="shared" si="27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25"/>
        <v>639887.60268685024</v>
      </c>
      <c r="M101" s="519">
        <f t="shared" si="31"/>
        <v>0</v>
      </c>
      <c r="N101" s="518">
        <f t="shared" si="27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24"/>
        <v>0</v>
      </c>
      <c r="K102" s="514"/>
      <c r="L102" s="518">
        <f t="shared" si="25"/>
        <v>610268.70222496334</v>
      </c>
      <c r="M102" s="519">
        <f t="shared" si="31"/>
        <v>0</v>
      </c>
      <c r="N102" s="518">
        <f t="shared" si="27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24"/>
        <v>0</v>
      </c>
      <c r="K103" s="514"/>
      <c r="L103" s="518">
        <f t="shared" si="25"/>
        <v>576801.28539069893</v>
      </c>
      <c r="M103" s="519">
        <f t="shared" si="31"/>
        <v>0</v>
      </c>
      <c r="N103" s="518">
        <f t="shared" si="27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24"/>
        <v>0</v>
      </c>
      <c r="K104" s="514"/>
      <c r="L104" s="518">
        <f t="shared" si="25"/>
        <v>546476.62006900879</v>
      </c>
      <c r="M104" s="519">
        <f t="shared" si="31"/>
        <v>0</v>
      </c>
      <c r="N104" s="518">
        <f t="shared" si="27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24"/>
        <v>0</v>
      </c>
      <c r="K105" s="514"/>
      <c r="L105" s="518">
        <f t="shared" ref="L105" si="32">H105</f>
        <v>477581.56681566167</v>
      </c>
      <c r="M105" s="519">
        <f t="shared" si="31"/>
        <v>0</v>
      </c>
      <c r="N105" s="518">
        <f t="shared" ref="N105" si="33">I105</f>
        <v>477581.56681566167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3531335.7400332219</v>
      </c>
      <c r="E106" s="516">
        <v>97095.58139534884</v>
      </c>
      <c r="F106" s="515">
        <v>3434240.1586378729</v>
      </c>
      <c r="G106" s="515">
        <v>3482787.9493355472</v>
      </c>
      <c r="H106" s="575">
        <v>469895.10698233201</v>
      </c>
      <c r="I106" s="576">
        <v>469895.10698233201</v>
      </c>
      <c r="J106" s="514">
        <f t="shared" si="24"/>
        <v>0</v>
      </c>
      <c r="K106" s="514"/>
      <c r="L106" s="518">
        <f t="shared" ref="L106:L107" si="34">H106</f>
        <v>469895.10698233201</v>
      </c>
      <c r="M106" s="519">
        <f t="shared" ref="M106:M107" si="35">IF(L106&lt;&gt;0,+H106-L106,0)</f>
        <v>0</v>
      </c>
      <c r="N106" s="518">
        <f t="shared" ref="N106:N107" si="36">I106</f>
        <v>469895.10698233201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3434240.1586378729</v>
      </c>
      <c r="E107" s="516">
        <v>99407.380952380947</v>
      </c>
      <c r="F107" s="515">
        <v>3334832.7776854918</v>
      </c>
      <c r="G107" s="515">
        <v>3384536.4681616826</v>
      </c>
      <c r="H107" s="575">
        <v>463494.94007104362</v>
      </c>
      <c r="I107" s="576">
        <v>463494.94007104362</v>
      </c>
      <c r="J107" s="514">
        <f t="shared" si="24"/>
        <v>0</v>
      </c>
      <c r="K107" s="514"/>
      <c r="L107" s="518">
        <f t="shared" si="34"/>
        <v>463494.94007104362</v>
      </c>
      <c r="M107" s="519">
        <f t="shared" si="35"/>
        <v>0</v>
      </c>
      <c r="N107" s="518">
        <f t="shared" si="36"/>
        <v>463494.94007104362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3334832.7776854918</v>
      </c>
      <c r="E108" s="522">
        <f>IF(+J96&lt;F107,J96,D108)</f>
        <v>99407.380952380947</v>
      </c>
      <c r="F108" s="523">
        <f t="shared" ref="F108:F131" si="37">+D108-E108</f>
        <v>3235425.3967331108</v>
      </c>
      <c r="G108" s="523">
        <f t="shared" ref="G108:G130" si="38">+(F108+D108)/2</f>
        <v>3285129.0872093011</v>
      </c>
      <c r="H108" s="526">
        <f t="shared" ref="H108:H130" si="39">+J$94*G108+E108</f>
        <v>468800.75430793629</v>
      </c>
      <c r="I108" s="577">
        <f t="shared" ref="I108:I130" si="40">+J$95*G108+E108</f>
        <v>468800.75430793629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3235425.3967331108</v>
      </c>
      <c r="E109" s="522">
        <f>IF(+J96&lt;F108,J96,D109)</f>
        <v>99407.380952380947</v>
      </c>
      <c r="F109" s="523">
        <f t="shared" si="37"/>
        <v>3136018.0157807297</v>
      </c>
      <c r="G109" s="523">
        <f t="shared" si="38"/>
        <v>3185721.7062569205</v>
      </c>
      <c r="H109" s="526">
        <f t="shared" si="39"/>
        <v>457622.98113323451</v>
      </c>
      <c r="I109" s="577">
        <f t="shared" si="40"/>
        <v>457622.98113323451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3136018.0157807297</v>
      </c>
      <c r="E110" s="522">
        <f>IF(+J96&lt;F109,J96,D110)</f>
        <v>99407.380952380947</v>
      </c>
      <c r="F110" s="523">
        <f t="shared" si="37"/>
        <v>3036610.6348283486</v>
      </c>
      <c r="G110" s="523">
        <f t="shared" si="38"/>
        <v>3086314.3253045389</v>
      </c>
      <c r="H110" s="526">
        <f t="shared" si="39"/>
        <v>446445.20795853261</v>
      </c>
      <c r="I110" s="577">
        <f t="shared" si="40"/>
        <v>446445.20795853261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3036610.6348283486</v>
      </c>
      <c r="E111" s="522">
        <f>IF(+J96&lt;F110,J96,D111)</f>
        <v>99407.380952380947</v>
      </c>
      <c r="F111" s="523">
        <f t="shared" si="37"/>
        <v>2937203.2538759676</v>
      </c>
      <c r="G111" s="523">
        <f t="shared" si="38"/>
        <v>2986906.9443521583</v>
      </c>
      <c r="H111" s="526">
        <f t="shared" si="39"/>
        <v>435267.43478383083</v>
      </c>
      <c r="I111" s="577">
        <f t="shared" si="40"/>
        <v>435267.43478383083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2937203.2538759676</v>
      </c>
      <c r="E112" s="522">
        <f>IF(+J96&lt;F111,J96,D112)</f>
        <v>99407.380952380947</v>
      </c>
      <c r="F112" s="523">
        <f t="shared" si="37"/>
        <v>2837795.8729235865</v>
      </c>
      <c r="G112" s="523">
        <f t="shared" si="38"/>
        <v>2887499.5633997768</v>
      </c>
      <c r="H112" s="526">
        <f t="shared" si="39"/>
        <v>424089.66160912899</v>
      </c>
      <c r="I112" s="577">
        <f t="shared" si="40"/>
        <v>424089.66160912899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2837795.8729235865</v>
      </c>
      <c r="E113" s="522">
        <f>IF(+J96&lt;F112,J96,D113)</f>
        <v>99407.380952380947</v>
      </c>
      <c r="F113" s="523">
        <f t="shared" si="37"/>
        <v>2738388.4919712055</v>
      </c>
      <c r="G113" s="523">
        <f t="shared" si="38"/>
        <v>2788092.1824473962</v>
      </c>
      <c r="H113" s="526">
        <f t="shared" si="39"/>
        <v>412911.88843442721</v>
      </c>
      <c r="I113" s="577">
        <f t="shared" si="40"/>
        <v>412911.88843442721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2738388.4919712055</v>
      </c>
      <c r="E114" s="522">
        <f>IF(+J96&lt;F113,J96,D114)</f>
        <v>99407.380952380947</v>
      </c>
      <c r="F114" s="523">
        <f t="shared" si="37"/>
        <v>2638981.1110188244</v>
      </c>
      <c r="G114" s="523">
        <f t="shared" si="38"/>
        <v>2688684.8014950147</v>
      </c>
      <c r="H114" s="526">
        <f t="shared" si="39"/>
        <v>401734.11525972531</v>
      </c>
      <c r="I114" s="577">
        <f t="shared" si="40"/>
        <v>401734.11525972531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2638981.1110188244</v>
      </c>
      <c r="E115" s="522">
        <f>IF(+J96&lt;F114,J96,D115)</f>
        <v>99407.380952380947</v>
      </c>
      <c r="F115" s="523">
        <f t="shared" si="37"/>
        <v>2539573.7300664433</v>
      </c>
      <c r="G115" s="523">
        <f t="shared" si="38"/>
        <v>2589277.4205426341</v>
      </c>
      <c r="H115" s="526">
        <f t="shared" si="39"/>
        <v>390556.34208502353</v>
      </c>
      <c r="I115" s="577">
        <f t="shared" si="40"/>
        <v>390556.34208502353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2539573.7300664433</v>
      </c>
      <c r="E116" s="522">
        <f>IF(+J96&lt;F115,J96,D116)</f>
        <v>99407.380952380947</v>
      </c>
      <c r="F116" s="523">
        <f t="shared" si="37"/>
        <v>2440166.3491140623</v>
      </c>
      <c r="G116" s="523">
        <f t="shared" si="38"/>
        <v>2489870.0395902526</v>
      </c>
      <c r="H116" s="526">
        <f t="shared" si="39"/>
        <v>379378.56891032169</v>
      </c>
      <c r="I116" s="577">
        <f t="shared" si="40"/>
        <v>379378.56891032169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2440166.3491140623</v>
      </c>
      <c r="E117" s="522">
        <f>IF(+J96&lt;F116,J96,D117)</f>
        <v>99407.380952380947</v>
      </c>
      <c r="F117" s="523">
        <f t="shared" si="37"/>
        <v>2340758.9681616812</v>
      </c>
      <c r="G117" s="523">
        <f t="shared" si="38"/>
        <v>2390462.658637872</v>
      </c>
      <c r="H117" s="526">
        <f t="shared" si="39"/>
        <v>368200.7957356199</v>
      </c>
      <c r="I117" s="577">
        <f t="shared" si="40"/>
        <v>368200.7957356199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2340758.9681616812</v>
      </c>
      <c r="E118" s="522">
        <f>IF(+J96&lt;F117,J96,D118)</f>
        <v>99407.380952380947</v>
      </c>
      <c r="F118" s="523">
        <f t="shared" si="37"/>
        <v>2241351.5872093001</v>
      </c>
      <c r="G118" s="523">
        <f t="shared" si="38"/>
        <v>2291055.2776854904</v>
      </c>
      <c r="H118" s="526">
        <f t="shared" si="39"/>
        <v>357023.02256091801</v>
      </c>
      <c r="I118" s="577">
        <f t="shared" si="40"/>
        <v>357023.02256091801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2241351.5872093001</v>
      </c>
      <c r="E119" s="522">
        <f>IF(+J96&lt;F118,J96,D119)</f>
        <v>99407.380952380947</v>
      </c>
      <c r="F119" s="523">
        <f t="shared" si="37"/>
        <v>2141944.2062569191</v>
      </c>
      <c r="G119" s="523">
        <f t="shared" si="38"/>
        <v>2191647.8967331098</v>
      </c>
      <c r="H119" s="526">
        <f t="shared" si="39"/>
        <v>345845.24938621628</v>
      </c>
      <c r="I119" s="577">
        <f t="shared" si="40"/>
        <v>345845.24938621628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2141944.2062569191</v>
      </c>
      <c r="E120" s="522">
        <f>IF(+J96&lt;F119,J96,D120)</f>
        <v>99407.380952380947</v>
      </c>
      <c r="F120" s="523">
        <f t="shared" si="37"/>
        <v>2042536.825304538</v>
      </c>
      <c r="G120" s="523">
        <f t="shared" si="38"/>
        <v>2092240.5157807285</v>
      </c>
      <c r="H120" s="526">
        <f t="shared" si="39"/>
        <v>334667.47621151444</v>
      </c>
      <c r="I120" s="577">
        <f t="shared" si="40"/>
        <v>334667.47621151444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2042536.825304538</v>
      </c>
      <c r="E121" s="522">
        <f>IF(+J96&lt;F120,J96,D121)</f>
        <v>99407.380952380947</v>
      </c>
      <c r="F121" s="523">
        <f t="shared" si="37"/>
        <v>1943129.4443521569</v>
      </c>
      <c r="G121" s="523">
        <f t="shared" si="38"/>
        <v>1992833.1348283475</v>
      </c>
      <c r="H121" s="526">
        <f t="shared" si="39"/>
        <v>323489.7030368126</v>
      </c>
      <c r="I121" s="577">
        <f t="shared" si="40"/>
        <v>323489.7030368126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1943129.4443521569</v>
      </c>
      <c r="E122" s="522">
        <f>IF(+J96&lt;F121,J96,D122)</f>
        <v>99407.380952380947</v>
      </c>
      <c r="F122" s="523">
        <f t="shared" si="37"/>
        <v>1843722.0633997759</v>
      </c>
      <c r="G122" s="523">
        <f t="shared" si="38"/>
        <v>1893425.7538759664</v>
      </c>
      <c r="H122" s="526">
        <f t="shared" si="39"/>
        <v>312311.92986211076</v>
      </c>
      <c r="I122" s="577">
        <f t="shared" si="40"/>
        <v>312311.92986211076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1843722.0633997759</v>
      </c>
      <c r="E123" s="522">
        <f>IF(+J96&lt;F122,J96,D123)</f>
        <v>99407.380952380947</v>
      </c>
      <c r="F123" s="523">
        <f t="shared" si="37"/>
        <v>1744314.6824473948</v>
      </c>
      <c r="G123" s="523">
        <f t="shared" si="38"/>
        <v>1794018.3729235854</v>
      </c>
      <c r="H123" s="526">
        <f t="shared" si="39"/>
        <v>301134.15668740892</v>
      </c>
      <c r="I123" s="577">
        <f t="shared" si="40"/>
        <v>301134.15668740892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1744314.6824473948</v>
      </c>
      <c r="E124" s="522">
        <f>IF(+J96&lt;F123,J96,D124)</f>
        <v>99407.380952380947</v>
      </c>
      <c r="F124" s="523">
        <f t="shared" si="37"/>
        <v>1644907.3014950138</v>
      </c>
      <c r="G124" s="523">
        <f t="shared" si="38"/>
        <v>1694610.9919712043</v>
      </c>
      <c r="H124" s="526">
        <f t="shared" si="39"/>
        <v>289956.38351270708</v>
      </c>
      <c r="I124" s="577">
        <f t="shared" si="40"/>
        <v>289956.38351270708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1644907.3014950138</v>
      </c>
      <c r="E125" s="522">
        <f>IF(+J96&lt;F124,J96,D125)</f>
        <v>99407.380952380947</v>
      </c>
      <c r="F125" s="523">
        <f t="shared" si="37"/>
        <v>1545499.9205426327</v>
      </c>
      <c r="G125" s="523">
        <f t="shared" si="38"/>
        <v>1595203.6110188232</v>
      </c>
      <c r="H125" s="526">
        <f t="shared" si="39"/>
        <v>278778.61033800524</v>
      </c>
      <c r="I125" s="577">
        <f t="shared" si="40"/>
        <v>278778.61033800524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1545499.9205426327</v>
      </c>
      <c r="E126" s="522">
        <f>IF(+J96&lt;F125,J96,D126)</f>
        <v>99407.380952380947</v>
      </c>
      <c r="F126" s="523">
        <f t="shared" si="37"/>
        <v>1446092.5395902516</v>
      </c>
      <c r="G126" s="523">
        <f t="shared" si="38"/>
        <v>1495796.2300664422</v>
      </c>
      <c r="H126" s="526">
        <f t="shared" si="39"/>
        <v>267600.83716330345</v>
      </c>
      <c r="I126" s="577">
        <f t="shared" si="40"/>
        <v>267600.83716330345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1446092.5395902516</v>
      </c>
      <c r="E127" s="522">
        <f>IF(+J96&lt;F126,J96,D127)</f>
        <v>99407.380952380947</v>
      </c>
      <c r="F127" s="523">
        <f t="shared" si="37"/>
        <v>1346685.1586378706</v>
      </c>
      <c r="G127" s="523">
        <f t="shared" si="38"/>
        <v>1396388.8491140611</v>
      </c>
      <c r="H127" s="526">
        <f t="shared" si="39"/>
        <v>256423.06398860164</v>
      </c>
      <c r="I127" s="577">
        <f t="shared" si="40"/>
        <v>256423.06398860164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1346685.1586378706</v>
      </c>
      <c r="E128" s="522">
        <f>IF(+J96&lt;F127,J96,D128)</f>
        <v>99407.380952380947</v>
      </c>
      <c r="F128" s="523">
        <f t="shared" si="37"/>
        <v>1247277.7776854895</v>
      </c>
      <c r="G128" s="523">
        <f t="shared" si="38"/>
        <v>1296981.46816168</v>
      </c>
      <c r="H128" s="526">
        <f t="shared" si="39"/>
        <v>245245.2908138998</v>
      </c>
      <c r="I128" s="577">
        <f t="shared" si="40"/>
        <v>245245.2908138998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1247277.7776854895</v>
      </c>
      <c r="E129" s="522">
        <f>IF(+J96&lt;F128,J96,D129)</f>
        <v>99407.380952380947</v>
      </c>
      <c r="F129" s="523">
        <f t="shared" si="37"/>
        <v>1147870.3967331084</v>
      </c>
      <c r="G129" s="523">
        <f t="shared" si="38"/>
        <v>1197574.087209299</v>
      </c>
      <c r="H129" s="526">
        <f t="shared" si="39"/>
        <v>234067.51763919799</v>
      </c>
      <c r="I129" s="577">
        <f t="shared" si="40"/>
        <v>234067.51763919799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1147870.3967331084</v>
      </c>
      <c r="E130" s="522">
        <f>IF(+J96&lt;F129,J96,D130)</f>
        <v>99407.380952380947</v>
      </c>
      <c r="F130" s="523">
        <f t="shared" si="37"/>
        <v>1048463.0157807275</v>
      </c>
      <c r="G130" s="523">
        <f t="shared" si="38"/>
        <v>1098166.7062569179</v>
      </c>
      <c r="H130" s="526">
        <f t="shared" si="39"/>
        <v>222889.74446449615</v>
      </c>
      <c r="I130" s="577">
        <f t="shared" si="40"/>
        <v>222889.74446449615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1048463.0157807275</v>
      </c>
      <c r="E131" s="522">
        <f>IF(+J96&lt;F130,J96,D131)</f>
        <v>99407.380952380947</v>
      </c>
      <c r="F131" s="523">
        <f t="shared" si="37"/>
        <v>949055.63482834655</v>
      </c>
      <c r="G131" s="523">
        <f t="shared" ref="G131:G154" si="41">+(F131+D131)/2</f>
        <v>998759.32530453708</v>
      </c>
      <c r="H131" s="526">
        <f t="shared" ref="H131:H154" si="42">+J$94*G131+E131</f>
        <v>211711.97128979437</v>
      </c>
      <c r="I131" s="577">
        <f t="shared" ref="I131:I154" si="43">+J$95*G131+E131</f>
        <v>211711.97128979437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>
      <c r="B132" s="195" t="str">
        <f t="shared" ref="B132:B154" si="48">IF(D132=F131,"","IU")</f>
        <v/>
      </c>
      <c r="C132" s="507">
        <f>IF(D93="","-",+C131+1)</f>
        <v>2045</v>
      </c>
      <c r="D132" s="374">
        <f>IF(F131+SUM(E$99:E131)=D$92,F131,D$92-SUM(E$99:E131))</f>
        <v>949055.63482834655</v>
      </c>
      <c r="E132" s="522">
        <f>IF(+J96&lt;F131,J96,D132)</f>
        <v>99407.380952380947</v>
      </c>
      <c r="F132" s="523">
        <f t="shared" ref="F132:F154" si="49">+D132-E132</f>
        <v>849648.2538759656</v>
      </c>
      <c r="G132" s="523">
        <f t="shared" si="41"/>
        <v>899351.94435215602</v>
      </c>
      <c r="H132" s="526">
        <f t="shared" si="42"/>
        <v>200534.19811509253</v>
      </c>
      <c r="I132" s="577">
        <f t="shared" si="43"/>
        <v>200534.19811509253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>
      <c r="B133" s="195" t="str">
        <f t="shared" si="48"/>
        <v/>
      </c>
      <c r="C133" s="507">
        <f>IF(D93="","-",+C132+1)</f>
        <v>2046</v>
      </c>
      <c r="D133" s="374">
        <f>IF(F132+SUM(E$99:E132)=D$92,F132,D$92-SUM(E$99:E132))</f>
        <v>849648.2538759656</v>
      </c>
      <c r="E133" s="522">
        <f>IF(+J96&lt;F132,J96,D133)</f>
        <v>99407.380952380947</v>
      </c>
      <c r="F133" s="523">
        <f t="shared" si="49"/>
        <v>750240.87292358465</v>
      </c>
      <c r="G133" s="523">
        <f t="shared" si="41"/>
        <v>799944.56339977519</v>
      </c>
      <c r="H133" s="526">
        <f t="shared" si="42"/>
        <v>189356.42494039075</v>
      </c>
      <c r="I133" s="577">
        <f t="shared" si="43"/>
        <v>189356.42494039075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>
      <c r="B134" s="195" t="str">
        <f t="shared" si="48"/>
        <v/>
      </c>
      <c r="C134" s="507">
        <f>IF(D93="","-",+C133+1)</f>
        <v>2047</v>
      </c>
      <c r="D134" s="374">
        <f>IF(F133+SUM(E$99:E133)=D$92,F133,D$92-SUM(E$99:E133))</f>
        <v>750240.87292358465</v>
      </c>
      <c r="E134" s="522">
        <f>IF(+J96&lt;F133,J96,D134)</f>
        <v>99407.380952380947</v>
      </c>
      <c r="F134" s="523">
        <f t="shared" si="49"/>
        <v>650833.49197120371</v>
      </c>
      <c r="G134" s="523">
        <f t="shared" si="41"/>
        <v>700537.18244739412</v>
      </c>
      <c r="H134" s="526">
        <f t="shared" si="42"/>
        <v>178178.6517656889</v>
      </c>
      <c r="I134" s="577">
        <f t="shared" si="43"/>
        <v>178178.6517656889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>
      <c r="B135" s="195" t="str">
        <f t="shared" si="48"/>
        <v/>
      </c>
      <c r="C135" s="507">
        <f>IF(D93="","-",+C134+1)</f>
        <v>2048</v>
      </c>
      <c r="D135" s="374">
        <f>IF(F134+SUM(E$99:E134)=D$92,F134,D$92-SUM(E$99:E134))</f>
        <v>650833.49197120371</v>
      </c>
      <c r="E135" s="522">
        <f>IF(+J96&lt;F134,J96,D135)</f>
        <v>99407.380952380947</v>
      </c>
      <c r="F135" s="523">
        <f t="shared" si="49"/>
        <v>551426.11101882276</v>
      </c>
      <c r="G135" s="523">
        <f t="shared" si="41"/>
        <v>601129.80149501329</v>
      </c>
      <c r="H135" s="526">
        <f t="shared" si="42"/>
        <v>167000.87859098712</v>
      </c>
      <c r="I135" s="577">
        <f t="shared" si="43"/>
        <v>167000.87859098712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>
      <c r="B136" s="195" t="str">
        <f t="shared" si="48"/>
        <v/>
      </c>
      <c r="C136" s="507">
        <f>IF(D93="","-",+C135+1)</f>
        <v>2049</v>
      </c>
      <c r="D136" s="374">
        <f>IF(F135+SUM(E$99:E135)=D$92,F135,D$92-SUM(E$99:E135))</f>
        <v>551426.11101882276</v>
      </c>
      <c r="E136" s="522">
        <f>IF(+J96&lt;F135,J96,D136)</f>
        <v>99407.380952380947</v>
      </c>
      <c r="F136" s="523">
        <f t="shared" si="49"/>
        <v>452018.73006644181</v>
      </c>
      <c r="G136" s="523">
        <f t="shared" si="41"/>
        <v>501722.42054263229</v>
      </c>
      <c r="H136" s="526">
        <f t="shared" si="42"/>
        <v>155823.10541628528</v>
      </c>
      <c r="I136" s="577">
        <f t="shared" si="43"/>
        <v>155823.10541628528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>
      <c r="B137" s="195" t="str">
        <f t="shared" si="48"/>
        <v/>
      </c>
      <c r="C137" s="507">
        <f>IF(D93="","-",+C136+1)</f>
        <v>2050</v>
      </c>
      <c r="D137" s="374">
        <f>IF(F136+SUM(E$99:E136)=D$92,F136,D$92-SUM(E$99:E136))</f>
        <v>452018.73006644181</v>
      </c>
      <c r="E137" s="522">
        <f>IF(+J96&lt;F136,J96,D137)</f>
        <v>99407.380952380947</v>
      </c>
      <c r="F137" s="523">
        <f t="shared" si="49"/>
        <v>352611.34911406087</v>
      </c>
      <c r="G137" s="523">
        <f t="shared" si="41"/>
        <v>402315.03959025134</v>
      </c>
      <c r="H137" s="526">
        <f t="shared" si="42"/>
        <v>144645.33224158347</v>
      </c>
      <c r="I137" s="577">
        <f t="shared" si="43"/>
        <v>144645.33224158347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>
      <c r="B138" s="195" t="str">
        <f t="shared" si="48"/>
        <v/>
      </c>
      <c r="C138" s="507">
        <f>IF(D93="","-",+C137+1)</f>
        <v>2051</v>
      </c>
      <c r="D138" s="374">
        <f>IF(F137+SUM(E$99:E137)=D$92,F137,D$92-SUM(E$99:E137))</f>
        <v>352611.34911406087</v>
      </c>
      <c r="E138" s="522">
        <f>IF(+J96&lt;F137,J96,D138)</f>
        <v>99407.380952380947</v>
      </c>
      <c r="F138" s="523">
        <f t="shared" si="49"/>
        <v>253203.96816167992</v>
      </c>
      <c r="G138" s="523">
        <f t="shared" si="41"/>
        <v>302907.65863787039</v>
      </c>
      <c r="H138" s="526">
        <f t="shared" si="42"/>
        <v>133467.55906688166</v>
      </c>
      <c r="I138" s="577">
        <f t="shared" si="43"/>
        <v>133467.55906688166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>
      <c r="B139" s="195" t="str">
        <f t="shared" si="48"/>
        <v/>
      </c>
      <c r="C139" s="507">
        <f>IF(D93="","-",+C138+1)</f>
        <v>2052</v>
      </c>
      <c r="D139" s="374">
        <f>IF(F138+SUM(E$99:E138)=D$92,F138,D$92-SUM(E$99:E138))</f>
        <v>253203.96816167992</v>
      </c>
      <c r="E139" s="522">
        <f>IF(+J96&lt;F138,J96,D139)</f>
        <v>99407.380952380947</v>
      </c>
      <c r="F139" s="523">
        <f t="shared" si="49"/>
        <v>153796.58720929897</v>
      </c>
      <c r="G139" s="523">
        <f t="shared" si="41"/>
        <v>203500.27768548945</v>
      </c>
      <c r="H139" s="526">
        <f t="shared" si="42"/>
        <v>122289.78589217985</v>
      </c>
      <c r="I139" s="577">
        <f t="shared" si="43"/>
        <v>122289.78589217985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>
      <c r="B140" s="195" t="str">
        <f t="shared" si="48"/>
        <v/>
      </c>
      <c r="C140" s="507">
        <f>IF(D93="","-",+C139+1)</f>
        <v>2053</v>
      </c>
      <c r="D140" s="374">
        <f>IF(F139+SUM(E$99:E139)=D$92,F139,D$92-SUM(E$99:E139))</f>
        <v>153796.58720929897</v>
      </c>
      <c r="E140" s="522">
        <f>IF(+J96&lt;F139,J96,D140)</f>
        <v>99407.380952380947</v>
      </c>
      <c r="F140" s="523">
        <f t="shared" si="49"/>
        <v>54389.206256918027</v>
      </c>
      <c r="G140" s="523">
        <f t="shared" si="41"/>
        <v>104092.8967331085</v>
      </c>
      <c r="H140" s="526">
        <f t="shared" si="42"/>
        <v>111112.01271747804</v>
      </c>
      <c r="I140" s="577">
        <f t="shared" si="43"/>
        <v>111112.01271747804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>
      <c r="B141" s="195" t="str">
        <f t="shared" si="48"/>
        <v/>
      </c>
      <c r="C141" s="507">
        <f>IF(D93="","-",+C140+1)</f>
        <v>2054</v>
      </c>
      <c r="D141" s="374">
        <f>IF(F140+SUM(E$99:E140)=D$92,F140,D$92-SUM(E$99:E140))</f>
        <v>54389.206256918027</v>
      </c>
      <c r="E141" s="522">
        <f>IF(+J96&lt;F140,J96,D141)</f>
        <v>54389.206256918027</v>
      </c>
      <c r="F141" s="523">
        <f t="shared" si="49"/>
        <v>0</v>
      </c>
      <c r="G141" s="523">
        <f t="shared" si="41"/>
        <v>27194.603128459014</v>
      </c>
      <c r="H141" s="526">
        <f t="shared" si="42"/>
        <v>57447.078845791126</v>
      </c>
      <c r="I141" s="577">
        <f t="shared" si="43"/>
        <v>57447.078845791126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>
      <c r="B142" s="195" t="str">
        <f t="shared" si="48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9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>
      <c r="B143" s="195" t="str">
        <f t="shared" si="48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9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>
      <c r="B144" s="195" t="str">
        <f t="shared" si="48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>
      <c r="B145" s="195" t="str">
        <f t="shared" si="48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>
      <c r="B146" s="195" t="str">
        <f t="shared" si="48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>
      <c r="B147" s="195" t="str">
        <f t="shared" si="48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>
      <c r="B148" s="195" t="str">
        <f t="shared" si="48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>
      <c r="B149" s="195" t="str">
        <f t="shared" si="48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>
      <c r="B150" s="195" t="str">
        <f t="shared" si="48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>
      <c r="B151" s="195" t="str">
        <f t="shared" si="48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>
      <c r="B152" s="195" t="str">
        <f t="shared" si="48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>
      <c r="B153" s="195" t="str">
        <f t="shared" si="48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.5" thickBot="1">
      <c r="B154" s="195" t="str">
        <f t="shared" si="48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>
      <c r="C155" s="374" t="s">
        <v>78</v>
      </c>
      <c r="D155" s="375"/>
      <c r="E155" s="375">
        <f>SUM(E99:E154)</f>
        <v>4175110</v>
      </c>
      <c r="F155" s="375"/>
      <c r="G155" s="375"/>
      <c r="H155" s="375">
        <f>SUM(H99:H154)</f>
        <v>14414184.26391256</v>
      </c>
      <c r="I155" s="375">
        <f>SUM(I99:I154)</f>
        <v>14414184.26391256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6701416.9696712773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6701416.9696712773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463</v>
      </c>
      <c r="E9" s="666" t="s">
        <v>494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59305788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1412042.5714285714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>IU</v>
      </c>
      <c r="C21" s="507">
        <f>IF(D12="","-",+C20+1)</f>
        <v>2016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2017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53497548.051954597</v>
      </c>
      <c r="E23" s="516">
        <v>1446482.6341463414</v>
      </c>
      <c r="F23" s="508">
        <v>52051065.417808257</v>
      </c>
      <c r="G23" s="516">
        <v>8153785.5951796668</v>
      </c>
      <c r="H23" s="510">
        <v>8153785.5951796668</v>
      </c>
      <c r="I23" s="511">
        <f t="shared" si="9"/>
        <v>0</v>
      </c>
      <c r="J23" s="511"/>
      <c r="K23" s="518">
        <f>G23</f>
        <v>8153785.5951796668</v>
      </c>
      <c r="L23" s="519">
        <f t="shared" si="6"/>
        <v>0</v>
      </c>
      <c r="M23" s="518">
        <f>H23</f>
        <v>8153785.5951796668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52051065.417808257</v>
      </c>
      <c r="E24" s="516">
        <v>1446482.6341463414</v>
      </c>
      <c r="F24" s="508">
        <v>50604582.783661917</v>
      </c>
      <c r="G24" s="516">
        <v>7969946.1881774617</v>
      </c>
      <c r="H24" s="510">
        <v>7969946.1881774617</v>
      </c>
      <c r="I24" s="511">
        <f t="shared" si="9"/>
        <v>0</v>
      </c>
      <c r="J24" s="511"/>
      <c r="K24" s="518">
        <f>G24</f>
        <v>7969946.1881774617</v>
      </c>
      <c r="L24" s="519">
        <f t="shared" ref="L24" si="10">IF(K24&lt;&gt;0,+G24-K24,0)</f>
        <v>0</v>
      </c>
      <c r="M24" s="518">
        <f>H24</f>
        <v>7969946.1881774617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508">
        <v>50604582.783661917</v>
      </c>
      <c r="E25" s="516">
        <v>1446482.6341463414</v>
      </c>
      <c r="F25" s="508">
        <v>49158100.149515577</v>
      </c>
      <c r="G25" s="516">
        <v>6551112.4234461179</v>
      </c>
      <c r="H25" s="510">
        <v>6551112.4234461179</v>
      </c>
      <c r="I25" s="511">
        <f t="shared" si="9"/>
        <v>0</v>
      </c>
      <c r="J25" s="511"/>
      <c r="K25" s="518">
        <f>G25</f>
        <v>6551112.4234461179</v>
      </c>
      <c r="L25" s="519">
        <f t="shared" ref="L25" si="11">IF(K25&lt;&gt;0,+G25-K25,0)</f>
        <v>0</v>
      </c>
      <c r="M25" s="518">
        <f>H25</f>
        <v>6551112.4234461179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49225378.411568888</v>
      </c>
      <c r="E26" s="516">
        <v>1412042.5714285714</v>
      </c>
      <c r="F26" s="508">
        <v>47813335.840140313</v>
      </c>
      <c r="G26" s="516">
        <v>6555314.9493152928</v>
      </c>
      <c r="H26" s="510">
        <v>6555314.9493152928</v>
      </c>
      <c r="I26" s="511">
        <f t="shared" si="9"/>
        <v>0</v>
      </c>
      <c r="J26" s="511"/>
      <c r="K26" s="518">
        <f>G26</f>
        <v>6555314.9493152928</v>
      </c>
      <c r="L26" s="519">
        <f t="shared" ref="L26" si="12">IF(K26&lt;&gt;0,+G26-K26,0)</f>
        <v>0</v>
      </c>
      <c r="M26" s="518">
        <f>H26</f>
        <v>6555314.9493152928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23">
        <f>IF(F26+SUM(E$17:E26)=D$10,F26,D$10-SUM(E$17:E26))</f>
        <v>47746057.578087002</v>
      </c>
      <c r="E27" s="522">
        <f>IF(+I14&lt;F26,I14,D27)</f>
        <v>1412042.5714285714</v>
      </c>
      <c r="F27" s="523">
        <f t="shared" ref="F27:F48" si="13">+D27-E27</f>
        <v>46334015.006658427</v>
      </c>
      <c r="G27" s="524">
        <f t="shared" ref="G27:G53" si="14">+I$12*((D27+F27)/2)+E27</f>
        <v>6701416.9696712773</v>
      </c>
      <c r="H27" s="491">
        <f t="shared" ref="H27:H53" si="15">+I$13*((D27+F27)/2)+E27</f>
        <v>6701416.9696712773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46334015.006658427</v>
      </c>
      <c r="E28" s="522">
        <f>IF(+I14&lt;F27,I14,D28)</f>
        <v>1412042.5714285714</v>
      </c>
      <c r="F28" s="523">
        <f t="shared" si="13"/>
        <v>44921972.435229853</v>
      </c>
      <c r="G28" s="524">
        <f t="shared" si="14"/>
        <v>6542641.117966542</v>
      </c>
      <c r="H28" s="491">
        <f t="shared" si="15"/>
        <v>6542641.117966542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44921972.435229853</v>
      </c>
      <c r="E29" s="522">
        <f>IF(+I14&lt;F28,I14,D29)</f>
        <v>1412042.5714285714</v>
      </c>
      <c r="F29" s="523">
        <f t="shared" si="13"/>
        <v>43509929.863801278</v>
      </c>
      <c r="G29" s="524">
        <f t="shared" si="14"/>
        <v>6383865.2662618086</v>
      </c>
      <c r="H29" s="491">
        <f t="shared" si="15"/>
        <v>6383865.2662618086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43509929.863801278</v>
      </c>
      <c r="E30" s="522">
        <f>IF(+I14&lt;F29,I14,D30)</f>
        <v>1412042.5714285714</v>
      </c>
      <c r="F30" s="523">
        <f t="shared" si="13"/>
        <v>42097887.292372704</v>
      </c>
      <c r="G30" s="524">
        <f t="shared" si="14"/>
        <v>6225089.4145570733</v>
      </c>
      <c r="H30" s="491">
        <f t="shared" si="15"/>
        <v>6225089.4145570733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42097887.292372704</v>
      </c>
      <c r="E31" s="522">
        <f>IF(+I14&lt;F30,I14,D31)</f>
        <v>1412042.5714285714</v>
      </c>
      <c r="F31" s="523">
        <f t="shared" si="13"/>
        <v>40685844.720944129</v>
      </c>
      <c r="G31" s="524">
        <f t="shared" si="14"/>
        <v>6066313.5628523398</v>
      </c>
      <c r="H31" s="491">
        <f t="shared" si="15"/>
        <v>6066313.5628523398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40685844.720944129</v>
      </c>
      <c r="E32" s="522">
        <f>IF(+I14&lt;F31,I14,D32)</f>
        <v>1412042.5714285714</v>
      </c>
      <c r="F32" s="523">
        <f t="shared" si="13"/>
        <v>39273802.149515554</v>
      </c>
      <c r="G32" s="524">
        <f t="shared" si="14"/>
        <v>5907537.7111476045</v>
      </c>
      <c r="H32" s="491">
        <f t="shared" si="15"/>
        <v>5907537.7111476045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39273802.149515554</v>
      </c>
      <c r="E33" s="522">
        <f>IF(+I14&lt;F32,I14,D33)</f>
        <v>1412042.5714285714</v>
      </c>
      <c r="F33" s="523">
        <f t="shared" si="13"/>
        <v>37861759.57808698</v>
      </c>
      <c r="G33" s="524">
        <f t="shared" si="14"/>
        <v>5748761.8594428711</v>
      </c>
      <c r="H33" s="491">
        <f t="shared" si="15"/>
        <v>5748761.8594428711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37861759.57808698</v>
      </c>
      <c r="E34" s="522">
        <f>IF(+I14&lt;F33,I14,D34)</f>
        <v>1412042.5714285714</v>
      </c>
      <c r="F34" s="523">
        <f t="shared" si="13"/>
        <v>36449717.006658405</v>
      </c>
      <c r="G34" s="524">
        <f t="shared" si="14"/>
        <v>5589986.0077381358</v>
      </c>
      <c r="H34" s="491">
        <f t="shared" si="15"/>
        <v>5589986.0077381358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36449717.006658405</v>
      </c>
      <c r="E35" s="522">
        <f>IF(+I14&lt;F34,I14,D35)</f>
        <v>1412042.5714285714</v>
      </c>
      <c r="F35" s="523">
        <f t="shared" si="13"/>
        <v>35037674.43522983</v>
      </c>
      <c r="G35" s="524">
        <f t="shared" si="14"/>
        <v>5431210.1560334014</v>
      </c>
      <c r="H35" s="491">
        <f t="shared" si="15"/>
        <v>5431210.1560334014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35037674.43522983</v>
      </c>
      <c r="E36" s="522">
        <f>IF(+I14&lt;F35,I14,D36)</f>
        <v>1412042.5714285714</v>
      </c>
      <c r="F36" s="523">
        <f t="shared" si="13"/>
        <v>33625631.863801256</v>
      </c>
      <c r="G36" s="524">
        <f t="shared" si="14"/>
        <v>5272434.3043286661</v>
      </c>
      <c r="H36" s="491">
        <f t="shared" si="15"/>
        <v>5272434.3043286661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33625631.863801256</v>
      </c>
      <c r="E37" s="522">
        <f>IF(+I14&lt;F36,I14,D37)</f>
        <v>1412042.5714285714</v>
      </c>
      <c r="F37" s="523">
        <f t="shared" si="13"/>
        <v>32213589.292372685</v>
      </c>
      <c r="G37" s="524">
        <f t="shared" si="14"/>
        <v>5113658.4526239326</v>
      </c>
      <c r="H37" s="491">
        <f t="shared" si="15"/>
        <v>5113658.4526239326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32213589.292372685</v>
      </c>
      <c r="E38" s="522">
        <f>IF(+I14&lt;F37,I14,D38)</f>
        <v>1412042.5714285714</v>
      </c>
      <c r="F38" s="523">
        <f t="shared" si="13"/>
        <v>30801546.720944114</v>
      </c>
      <c r="G38" s="524">
        <f t="shared" si="14"/>
        <v>4954882.6009191982</v>
      </c>
      <c r="H38" s="491">
        <f t="shared" si="15"/>
        <v>4954882.6009191982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30801546.720944114</v>
      </c>
      <c r="E39" s="522">
        <f>IF(+I14&lt;F38,I14,D39)</f>
        <v>1412042.5714285714</v>
      </c>
      <c r="F39" s="523">
        <f t="shared" si="13"/>
        <v>29389504.149515543</v>
      </c>
      <c r="G39" s="524">
        <f t="shared" si="14"/>
        <v>4796106.7492144648</v>
      </c>
      <c r="H39" s="491">
        <f t="shared" si="15"/>
        <v>4796106.7492144648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29389504.149515543</v>
      </c>
      <c r="E40" s="522">
        <f>IF(+I14&lt;F39,I14,D40)</f>
        <v>1412042.5714285714</v>
      </c>
      <c r="F40" s="523">
        <f t="shared" si="13"/>
        <v>27977461.578086972</v>
      </c>
      <c r="G40" s="524">
        <f t="shared" si="14"/>
        <v>4637330.8975097295</v>
      </c>
      <c r="H40" s="491">
        <f t="shared" si="15"/>
        <v>4637330.8975097295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27977461.578086972</v>
      </c>
      <c r="E41" s="522">
        <f>IF(+I14&lt;F40,I14,D41)</f>
        <v>1412042.5714285714</v>
      </c>
      <c r="F41" s="523">
        <f t="shared" si="13"/>
        <v>26565419.006658401</v>
      </c>
      <c r="G41" s="524">
        <f t="shared" si="14"/>
        <v>4478555.045804996</v>
      </c>
      <c r="H41" s="491">
        <f t="shared" si="15"/>
        <v>4478555.045804996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26565419.006658401</v>
      </c>
      <c r="E42" s="522">
        <f>IF(+I14&lt;F41,I14,D42)</f>
        <v>1412042.5714285714</v>
      </c>
      <c r="F42" s="523">
        <f t="shared" si="13"/>
        <v>25153376.43522983</v>
      </c>
      <c r="G42" s="524">
        <f t="shared" si="14"/>
        <v>4319779.1941002617</v>
      </c>
      <c r="H42" s="491">
        <f t="shared" si="15"/>
        <v>4319779.1941002617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25153376.43522983</v>
      </c>
      <c r="E43" s="522">
        <f>IF(+I14&lt;F42,I14,D43)</f>
        <v>1412042.5714285714</v>
      </c>
      <c r="F43" s="523">
        <f t="shared" si="13"/>
        <v>23741333.86380126</v>
      </c>
      <c r="G43" s="524">
        <f t="shared" si="14"/>
        <v>4161003.3423955278</v>
      </c>
      <c r="H43" s="491">
        <f t="shared" si="15"/>
        <v>4161003.3423955278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23741333.86380126</v>
      </c>
      <c r="E44" s="522">
        <f>IF(+I14&lt;F43,I14,D44)</f>
        <v>1412042.5714285714</v>
      </c>
      <c r="F44" s="523">
        <f t="shared" si="13"/>
        <v>22329291.292372689</v>
      </c>
      <c r="G44" s="524">
        <f t="shared" si="14"/>
        <v>4002227.4906907934</v>
      </c>
      <c r="H44" s="491">
        <f t="shared" si="15"/>
        <v>4002227.4906907934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22329291.292372689</v>
      </c>
      <c r="E45" s="522">
        <f>IF(+I14&lt;F44,I14,D45)</f>
        <v>1412042.5714285714</v>
      </c>
      <c r="F45" s="523">
        <f t="shared" si="13"/>
        <v>20917248.720944118</v>
      </c>
      <c r="G45" s="524">
        <f t="shared" si="14"/>
        <v>3843451.6389860599</v>
      </c>
      <c r="H45" s="491">
        <f t="shared" si="15"/>
        <v>3843451.6389860599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20917248.720944118</v>
      </c>
      <c r="E46" s="522">
        <f>IF(+I14&lt;F45,I14,D46)</f>
        <v>1412042.5714285714</v>
      </c>
      <c r="F46" s="523">
        <f t="shared" si="13"/>
        <v>19505206.149515547</v>
      </c>
      <c r="G46" s="524">
        <f t="shared" si="14"/>
        <v>3684675.7872813251</v>
      </c>
      <c r="H46" s="491">
        <f t="shared" si="15"/>
        <v>3684675.7872813251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19505206.149515547</v>
      </c>
      <c r="E47" s="522">
        <f>IF(+I14&lt;F46,I14,D47)</f>
        <v>1412042.5714285714</v>
      </c>
      <c r="F47" s="523">
        <f t="shared" si="13"/>
        <v>18093163.578086976</v>
      </c>
      <c r="G47" s="524">
        <f t="shared" si="14"/>
        <v>3525899.9355765916</v>
      </c>
      <c r="H47" s="491">
        <f t="shared" si="15"/>
        <v>3525899.9355765916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18093163.578086976</v>
      </c>
      <c r="E48" s="522">
        <f>IF(+I14&lt;F47,I14,D48)</f>
        <v>1412042.5714285714</v>
      </c>
      <c r="F48" s="523">
        <f t="shared" si="13"/>
        <v>16681121.006658405</v>
      </c>
      <c r="G48" s="524">
        <f t="shared" si="14"/>
        <v>3367124.0838718573</v>
      </c>
      <c r="H48" s="491">
        <f t="shared" si="15"/>
        <v>3367124.0838718573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16681121.006658405</v>
      </c>
      <c r="E49" s="522">
        <f>IF(+I14&lt;F48,I14,D49)</f>
        <v>1412042.5714285714</v>
      </c>
      <c r="F49" s="523">
        <f t="shared" ref="F49:F72" si="16">+D49-E49</f>
        <v>15269078.435229834</v>
      </c>
      <c r="G49" s="524">
        <f t="shared" si="14"/>
        <v>3208348.2321671229</v>
      </c>
      <c r="H49" s="491">
        <f t="shared" si="15"/>
        <v>3208348.2321671229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15269078.435229834</v>
      </c>
      <c r="E50" s="522">
        <f>IF(+I14&lt;F49,I14,D50)</f>
        <v>1412042.5714285714</v>
      </c>
      <c r="F50" s="523">
        <f t="shared" si="16"/>
        <v>13857035.863801263</v>
      </c>
      <c r="G50" s="524">
        <f t="shared" si="14"/>
        <v>3049572.380462389</v>
      </c>
      <c r="H50" s="491">
        <f t="shared" si="15"/>
        <v>3049572.380462389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13857035.863801263</v>
      </c>
      <c r="E51" s="522">
        <f>IF(+I14&lt;F50,I14,D51)</f>
        <v>1412042.5714285714</v>
      </c>
      <c r="F51" s="523">
        <f t="shared" si="16"/>
        <v>12444993.292372692</v>
      </c>
      <c r="G51" s="524">
        <f t="shared" si="14"/>
        <v>2890796.5287576551</v>
      </c>
      <c r="H51" s="491">
        <f t="shared" si="15"/>
        <v>2890796.5287576551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12444993.292372692</v>
      </c>
      <c r="E52" s="522">
        <f>IF(+I14&lt;F51,I14,D52)</f>
        <v>1412042.5714285714</v>
      </c>
      <c r="F52" s="523">
        <f t="shared" si="16"/>
        <v>11032950.720944121</v>
      </c>
      <c r="G52" s="524">
        <f t="shared" si="14"/>
        <v>2732020.6770529207</v>
      </c>
      <c r="H52" s="491">
        <f t="shared" si="15"/>
        <v>2732020.6770529207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11032950.720944121</v>
      </c>
      <c r="E53" s="522">
        <f>IF(+I14&lt;F52,I14,D53)</f>
        <v>1412042.5714285714</v>
      </c>
      <c r="F53" s="523">
        <f t="shared" si="16"/>
        <v>9620908.1495155506</v>
      </c>
      <c r="G53" s="524">
        <f t="shared" si="14"/>
        <v>2573244.8253481868</v>
      </c>
      <c r="H53" s="491">
        <f t="shared" si="15"/>
        <v>2573244.8253481868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9620908.1495155506</v>
      </c>
      <c r="E54" s="522">
        <f>IF(+I14&lt;F53,I14,D54)</f>
        <v>1412042.5714285714</v>
      </c>
      <c r="F54" s="523">
        <f t="shared" si="16"/>
        <v>8208865.5780869797</v>
      </c>
      <c r="G54" s="524">
        <f t="shared" ref="G54:G72" si="22">+I$12*((D54+F54)/2)+E54</f>
        <v>2414468.9736434529</v>
      </c>
      <c r="H54" s="491">
        <f t="shared" ref="H54:H72" si="23">+I$13*((D54+F54)/2)+E54</f>
        <v>2414468.9736434529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8208865.5780869797</v>
      </c>
      <c r="E55" s="522">
        <f>IF(+I14&lt;F54,I14,D55)</f>
        <v>1412042.5714285714</v>
      </c>
      <c r="F55" s="523">
        <f t="shared" si="16"/>
        <v>6796823.0066584088</v>
      </c>
      <c r="G55" s="524">
        <f t="shared" si="22"/>
        <v>2255693.1219387185</v>
      </c>
      <c r="H55" s="491">
        <f t="shared" si="23"/>
        <v>2255693.1219387185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6796823.0066584088</v>
      </c>
      <c r="E56" s="522">
        <f>IF(+I14&lt;F55,I14,D56)</f>
        <v>1412042.5714285714</v>
      </c>
      <c r="F56" s="523">
        <f t="shared" si="16"/>
        <v>5384780.4352298379</v>
      </c>
      <c r="G56" s="524">
        <f t="shared" si="22"/>
        <v>2096917.2702339843</v>
      </c>
      <c r="H56" s="491">
        <f t="shared" si="23"/>
        <v>2096917.2702339843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5384780.4352298379</v>
      </c>
      <c r="E57" s="522">
        <f>IF(+I14&lt;F56,I14,D57)</f>
        <v>1412042.5714285714</v>
      </c>
      <c r="F57" s="523">
        <f t="shared" si="16"/>
        <v>3972737.8638012665</v>
      </c>
      <c r="G57" s="524">
        <f t="shared" si="22"/>
        <v>1938141.4185292502</v>
      </c>
      <c r="H57" s="491">
        <f t="shared" si="23"/>
        <v>1938141.4185292502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3972737.8638012665</v>
      </c>
      <c r="E58" s="522">
        <f>IF(+I14&lt;F57,I14,D58)</f>
        <v>1412042.5714285714</v>
      </c>
      <c r="F58" s="523">
        <f t="shared" si="16"/>
        <v>2560695.2923726952</v>
      </c>
      <c r="G58" s="524">
        <f t="shared" si="22"/>
        <v>1779365.566824516</v>
      </c>
      <c r="H58" s="491">
        <f t="shared" si="23"/>
        <v>1779365.566824516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2560695.2923726952</v>
      </c>
      <c r="E59" s="522">
        <f>IF(+I14&lt;F58,I14,D59)</f>
        <v>1412042.5714285714</v>
      </c>
      <c r="F59" s="523">
        <f t="shared" si="16"/>
        <v>1148652.7209441238</v>
      </c>
      <c r="G59" s="524">
        <f t="shared" si="22"/>
        <v>1620589.7151197819</v>
      </c>
      <c r="H59" s="491">
        <f t="shared" si="23"/>
        <v>1620589.7151197819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1148652.7209441238</v>
      </c>
      <c r="E60" s="522">
        <f>IF(+I14&lt;F59,I14,D60)</f>
        <v>1148652.7209441238</v>
      </c>
      <c r="F60" s="523">
        <f t="shared" si="16"/>
        <v>0</v>
      </c>
      <c r="G60" s="524">
        <f t="shared" si="22"/>
        <v>1213232.3298635455</v>
      </c>
      <c r="H60" s="491">
        <f t="shared" si="23"/>
        <v>1213232.3298635455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59305788.00000003</v>
      </c>
      <c r="F73" s="375"/>
      <c r="G73" s="375">
        <f>SUM(G17:G72)</f>
        <v>203854454.18975154</v>
      </c>
      <c r="H73" s="375">
        <f>SUM(H17:H72)</f>
        <v>203854454.18975154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6551112.4234461179</v>
      </c>
      <c r="N87" s="546">
        <f>IF(J92&lt;D11,0,VLOOKUP(J92,C17:O72,11))</f>
        <v>6551112.4234461179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6789460.9103591554</v>
      </c>
      <c r="N88" s="550">
        <f>IF(J92&lt;D11,0,VLOOKUP(J92,C99:P154,7))</f>
        <v>6789460.9103591554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238348.48691303749</v>
      </c>
      <c r="N89" s="555">
        <f>+N88-N87</f>
        <v>238348.48691303749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TP2008126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59305788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1412042.5714285714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24">+I99-H99</f>
        <v>0</v>
      </c>
      <c r="K99" s="514"/>
      <c r="L99" s="512">
        <f t="shared" ref="L99:L104" si="25">H99</f>
        <v>347040.94031483348</v>
      </c>
      <c r="M99" s="597">
        <f t="shared" ref="M99:M130" si="26">IF(L99&lt;&gt;0,+H99-L99,0)</f>
        <v>0</v>
      </c>
      <c r="N99" s="512">
        <f t="shared" ref="N99:N104" si="27">I99</f>
        <v>347040.94031483348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25"/>
        <v>1407885.0103828101</v>
      </c>
      <c r="M100" s="519">
        <f t="shared" ref="M100:M105" si="31">IF(L100&lt;&gt;0,+H100-L100,0)</f>
        <v>0</v>
      </c>
      <c r="N100" s="518">
        <f t="shared" si="27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>IU</v>
      </c>
      <c r="C101" s="507">
        <f>IF(D93="","-",+C100+1)</f>
        <v>2014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25"/>
        <v>9145377.6421220824</v>
      </c>
      <c r="M101" s="519">
        <f t="shared" si="31"/>
        <v>0</v>
      </c>
      <c r="N101" s="518">
        <f t="shared" si="27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>IU</v>
      </c>
      <c r="C102" s="507">
        <f>IF(D93="","-",+C101+1)</f>
        <v>2015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24"/>
        <v>0</v>
      </c>
      <c r="K102" s="514"/>
      <c r="L102" s="518">
        <f t="shared" si="25"/>
        <v>8734925.0443726294</v>
      </c>
      <c r="M102" s="519">
        <f t="shared" si="31"/>
        <v>0</v>
      </c>
      <c r="N102" s="518">
        <f t="shared" si="27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>IU</v>
      </c>
      <c r="C103" s="507">
        <f>IF(D93="","-",+C102+1)</f>
        <v>2016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24"/>
        <v>0</v>
      </c>
      <c r="K103" s="514"/>
      <c r="L103" s="518">
        <f t="shared" si="25"/>
        <v>8435983.0947099216</v>
      </c>
      <c r="M103" s="519">
        <f t="shared" si="31"/>
        <v>0</v>
      </c>
      <c r="N103" s="518">
        <f t="shared" si="27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24"/>
        <v>0</v>
      </c>
      <c r="K104" s="514"/>
      <c r="L104" s="518">
        <f t="shared" si="25"/>
        <v>7994757.3762234207</v>
      </c>
      <c r="M104" s="519">
        <f t="shared" si="31"/>
        <v>0</v>
      </c>
      <c r="N104" s="518">
        <f t="shared" si="27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24"/>
        <v>0</v>
      </c>
      <c r="K105" s="514"/>
      <c r="L105" s="518">
        <f t="shared" ref="L105" si="32">H105</f>
        <v>6985790.362479778</v>
      </c>
      <c r="M105" s="519">
        <f t="shared" si="31"/>
        <v>0</v>
      </c>
      <c r="N105" s="518">
        <f t="shared" ref="N105" si="33">I105</f>
        <v>6985790.362479778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52073389.265287921</v>
      </c>
      <c r="E106" s="516">
        <v>1379204.3720930233</v>
      </c>
      <c r="F106" s="515">
        <v>50694184.893194899</v>
      </c>
      <c r="G106" s="515">
        <v>51383787.07924141</v>
      </c>
      <c r="H106" s="575">
        <v>6879353.0244559515</v>
      </c>
      <c r="I106" s="576">
        <v>6879353.0244559515</v>
      </c>
      <c r="J106" s="514">
        <f t="shared" si="24"/>
        <v>0</v>
      </c>
      <c r="K106" s="514"/>
      <c r="L106" s="518">
        <f t="shared" ref="L106:L107" si="34">H106</f>
        <v>6879353.0244559515</v>
      </c>
      <c r="M106" s="519">
        <f t="shared" ref="M106:M107" si="35">IF(L106&lt;&gt;0,+H106-L106,0)</f>
        <v>0</v>
      </c>
      <c r="N106" s="518">
        <f t="shared" ref="N106:N107" si="36">I106</f>
        <v>6879353.0244559515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50694184.893194899</v>
      </c>
      <c r="E107" s="516">
        <v>1412042.5714285714</v>
      </c>
      <c r="F107" s="515">
        <v>49282142.321766324</v>
      </c>
      <c r="G107" s="515">
        <v>49988163.607480615</v>
      </c>
      <c r="H107" s="575">
        <v>6789460.9103591554</v>
      </c>
      <c r="I107" s="576">
        <v>6789460.9103591554</v>
      </c>
      <c r="J107" s="514">
        <f t="shared" si="24"/>
        <v>0</v>
      </c>
      <c r="K107" s="514"/>
      <c r="L107" s="518">
        <f t="shared" si="34"/>
        <v>6789460.9103591554</v>
      </c>
      <c r="M107" s="519">
        <f t="shared" si="35"/>
        <v>0</v>
      </c>
      <c r="N107" s="518">
        <f t="shared" si="36"/>
        <v>6789460.9103591554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49282142.321766324</v>
      </c>
      <c r="E108" s="522">
        <f>IF(+J96&lt;F107,J96,D108)</f>
        <v>1412042.5714285714</v>
      </c>
      <c r="F108" s="523">
        <f t="shared" ref="F108:F131" si="37">+D108-E108</f>
        <v>47870099.75033775</v>
      </c>
      <c r="G108" s="523">
        <f t="shared" ref="G108:G130" si="38">+(F108+D108)/2</f>
        <v>48576121.036052033</v>
      </c>
      <c r="H108" s="526">
        <f t="shared" ref="H108:H130" si="39">+J$94*G108+E108</f>
        <v>6874140.631410161</v>
      </c>
      <c r="I108" s="577">
        <f t="shared" ref="I108:I130" si="40">+J$95*G108+E108</f>
        <v>6874140.631410161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47870099.75033775</v>
      </c>
      <c r="E109" s="522">
        <f>IF(+J96&lt;F108,J96,D109)</f>
        <v>1412042.5714285714</v>
      </c>
      <c r="F109" s="523">
        <f t="shared" si="37"/>
        <v>46458057.178909175</v>
      </c>
      <c r="G109" s="523">
        <f t="shared" si="38"/>
        <v>47164078.464623466</v>
      </c>
      <c r="H109" s="526">
        <f t="shared" si="39"/>
        <v>6715364.7797054276</v>
      </c>
      <c r="I109" s="577">
        <f t="shared" si="40"/>
        <v>6715364.7797054276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46458057.178909175</v>
      </c>
      <c r="E110" s="522">
        <f>IF(+J96&lt;F109,J96,D110)</f>
        <v>1412042.5714285714</v>
      </c>
      <c r="F110" s="523">
        <f t="shared" si="37"/>
        <v>45046014.6074806</v>
      </c>
      <c r="G110" s="523">
        <f t="shared" si="38"/>
        <v>45752035.893194884</v>
      </c>
      <c r="H110" s="526">
        <f t="shared" si="39"/>
        <v>6556588.9280006923</v>
      </c>
      <c r="I110" s="577">
        <f t="shared" si="40"/>
        <v>6556588.9280006923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45046014.6074806</v>
      </c>
      <c r="E111" s="522">
        <f>IF(+J96&lt;F110,J96,D111)</f>
        <v>1412042.5714285714</v>
      </c>
      <c r="F111" s="523">
        <f t="shared" si="37"/>
        <v>43633972.036052026</v>
      </c>
      <c r="G111" s="523">
        <f t="shared" si="38"/>
        <v>44339993.321766317</v>
      </c>
      <c r="H111" s="526">
        <f t="shared" si="39"/>
        <v>6397813.0762959588</v>
      </c>
      <c r="I111" s="577">
        <f t="shared" si="40"/>
        <v>6397813.0762959588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43633972.036052026</v>
      </c>
      <c r="E112" s="522">
        <f>IF(+J96&lt;F111,J96,D112)</f>
        <v>1412042.5714285714</v>
      </c>
      <c r="F112" s="523">
        <f t="shared" si="37"/>
        <v>42221929.464623451</v>
      </c>
      <c r="G112" s="523">
        <f t="shared" si="38"/>
        <v>42927950.750337735</v>
      </c>
      <c r="H112" s="526">
        <f t="shared" si="39"/>
        <v>6239037.2245912235</v>
      </c>
      <c r="I112" s="577">
        <f t="shared" si="40"/>
        <v>6239037.2245912235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42221929.464623451</v>
      </c>
      <c r="E113" s="522">
        <f>IF(+J96&lt;F112,J96,D113)</f>
        <v>1412042.5714285714</v>
      </c>
      <c r="F113" s="523">
        <f t="shared" si="37"/>
        <v>40809886.893194877</v>
      </c>
      <c r="G113" s="523">
        <f t="shared" si="38"/>
        <v>41515908.178909168</v>
      </c>
      <c r="H113" s="526">
        <f t="shared" si="39"/>
        <v>6080261.3728864901</v>
      </c>
      <c r="I113" s="577">
        <f t="shared" si="40"/>
        <v>6080261.3728864901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40809886.893194877</v>
      </c>
      <c r="E114" s="522">
        <f>IF(+J96&lt;F113,J96,D114)</f>
        <v>1412042.5714285714</v>
      </c>
      <c r="F114" s="523">
        <f t="shared" si="37"/>
        <v>39397844.321766302</v>
      </c>
      <c r="G114" s="523">
        <f t="shared" si="38"/>
        <v>40103865.607480586</v>
      </c>
      <c r="H114" s="526">
        <f t="shared" si="39"/>
        <v>5921485.5211817548</v>
      </c>
      <c r="I114" s="577">
        <f t="shared" si="40"/>
        <v>5921485.5211817548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39397844.321766302</v>
      </c>
      <c r="E115" s="522">
        <f>IF(+J96&lt;F114,J96,D115)</f>
        <v>1412042.5714285714</v>
      </c>
      <c r="F115" s="523">
        <f t="shared" si="37"/>
        <v>37985801.750337727</v>
      </c>
      <c r="G115" s="523">
        <f t="shared" si="38"/>
        <v>38691823.036052018</v>
      </c>
      <c r="H115" s="526">
        <f t="shared" si="39"/>
        <v>5762709.6694770195</v>
      </c>
      <c r="I115" s="577">
        <f t="shared" si="40"/>
        <v>5762709.6694770195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37985801.750337727</v>
      </c>
      <c r="E116" s="522">
        <f>IF(+J96&lt;F115,J96,D116)</f>
        <v>1412042.5714285714</v>
      </c>
      <c r="F116" s="523">
        <f t="shared" si="37"/>
        <v>36573759.178909153</v>
      </c>
      <c r="G116" s="523">
        <f t="shared" si="38"/>
        <v>37279780.464623436</v>
      </c>
      <c r="H116" s="526">
        <f t="shared" si="39"/>
        <v>5603933.8177722851</v>
      </c>
      <c r="I116" s="577">
        <f t="shared" si="40"/>
        <v>5603933.8177722851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36573759.178909153</v>
      </c>
      <c r="E117" s="522">
        <f>IF(+J96&lt;F116,J96,D117)</f>
        <v>1412042.5714285714</v>
      </c>
      <c r="F117" s="523">
        <f t="shared" si="37"/>
        <v>35161716.607480578</v>
      </c>
      <c r="G117" s="523">
        <f t="shared" si="38"/>
        <v>35867737.893194869</v>
      </c>
      <c r="H117" s="526">
        <f t="shared" si="39"/>
        <v>5445157.9660675507</v>
      </c>
      <c r="I117" s="577">
        <f t="shared" si="40"/>
        <v>5445157.9660675507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35161716.607480578</v>
      </c>
      <c r="E118" s="522">
        <f>IF(+J96&lt;F117,J96,D118)</f>
        <v>1412042.5714285714</v>
      </c>
      <c r="F118" s="523">
        <f t="shared" si="37"/>
        <v>33749674.036052004</v>
      </c>
      <c r="G118" s="523">
        <f t="shared" si="38"/>
        <v>34455695.321766287</v>
      </c>
      <c r="H118" s="526">
        <f t="shared" si="39"/>
        <v>5286382.1143628154</v>
      </c>
      <c r="I118" s="577">
        <f t="shared" si="40"/>
        <v>5286382.1143628154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>IU</v>
      </c>
      <c r="C119" s="507">
        <f>IF(D93="","-",+C118+1)</f>
        <v>2032</v>
      </c>
      <c r="D119" s="374">
        <f>IF(F118+SUM(E$99:E118)=D$92,F118,D$92-SUM(E$99:E118))</f>
        <v>33749674.036052056</v>
      </c>
      <c r="E119" s="522">
        <f>IF(+J96&lt;F118,J96,D119)</f>
        <v>1412042.5714285714</v>
      </c>
      <c r="F119" s="523">
        <f t="shared" si="37"/>
        <v>32337631.464623485</v>
      </c>
      <c r="G119" s="523">
        <f t="shared" si="38"/>
        <v>33043652.750337772</v>
      </c>
      <c r="H119" s="526">
        <f t="shared" si="39"/>
        <v>5127606.2626580875</v>
      </c>
      <c r="I119" s="577">
        <f t="shared" si="40"/>
        <v>5127606.2626580875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32337631.464623485</v>
      </c>
      <c r="E120" s="522">
        <f>IF(+J96&lt;F119,J96,D120)</f>
        <v>1412042.5714285714</v>
      </c>
      <c r="F120" s="523">
        <f t="shared" si="37"/>
        <v>30925588.893194914</v>
      </c>
      <c r="G120" s="523">
        <f t="shared" si="38"/>
        <v>31631610.178909197</v>
      </c>
      <c r="H120" s="526">
        <f t="shared" si="39"/>
        <v>4968830.4109533541</v>
      </c>
      <c r="I120" s="577">
        <f t="shared" si="40"/>
        <v>4968830.4109533541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30925588.893194914</v>
      </c>
      <c r="E121" s="522">
        <f>IF(+J96&lt;F120,J96,D121)</f>
        <v>1412042.5714285714</v>
      </c>
      <c r="F121" s="523">
        <f t="shared" si="37"/>
        <v>29513546.321766343</v>
      </c>
      <c r="G121" s="523">
        <f t="shared" si="38"/>
        <v>30219567.60748063</v>
      </c>
      <c r="H121" s="526">
        <f t="shared" si="39"/>
        <v>4810054.5592486197</v>
      </c>
      <c r="I121" s="577">
        <f t="shared" si="40"/>
        <v>4810054.5592486197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29513546.321766343</v>
      </c>
      <c r="E122" s="522">
        <f>IF(+J96&lt;F121,J96,D122)</f>
        <v>1412042.5714285714</v>
      </c>
      <c r="F122" s="523">
        <f t="shared" si="37"/>
        <v>28101503.750337772</v>
      </c>
      <c r="G122" s="523">
        <f t="shared" si="38"/>
        <v>28807525.036052056</v>
      </c>
      <c r="H122" s="526">
        <f t="shared" si="39"/>
        <v>4651278.7075438853</v>
      </c>
      <c r="I122" s="577">
        <f t="shared" si="40"/>
        <v>4651278.7075438853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28101503.750337772</v>
      </c>
      <c r="E123" s="522">
        <f>IF(+J96&lt;F122,J96,D123)</f>
        <v>1412042.5714285714</v>
      </c>
      <c r="F123" s="523">
        <f t="shared" si="37"/>
        <v>26689461.178909201</v>
      </c>
      <c r="G123" s="523">
        <f t="shared" si="38"/>
        <v>27395482.464623488</v>
      </c>
      <c r="H123" s="526">
        <f t="shared" si="39"/>
        <v>4492502.8558391519</v>
      </c>
      <c r="I123" s="577">
        <f t="shared" si="40"/>
        <v>4492502.8558391519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26689461.178909201</v>
      </c>
      <c r="E124" s="522">
        <f>IF(+J96&lt;F123,J96,D124)</f>
        <v>1412042.5714285714</v>
      </c>
      <c r="F124" s="523">
        <f t="shared" si="37"/>
        <v>25277418.60748063</v>
      </c>
      <c r="G124" s="523">
        <f t="shared" si="38"/>
        <v>25983439.893194914</v>
      </c>
      <c r="H124" s="526">
        <f t="shared" si="39"/>
        <v>4333727.0041344166</v>
      </c>
      <c r="I124" s="577">
        <f t="shared" si="40"/>
        <v>4333727.0041344166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25277418.60748063</v>
      </c>
      <c r="E125" s="522">
        <f>IF(+J96&lt;F124,J96,D125)</f>
        <v>1412042.5714285714</v>
      </c>
      <c r="F125" s="523">
        <f t="shared" si="37"/>
        <v>23865376.036052059</v>
      </c>
      <c r="G125" s="523">
        <f t="shared" si="38"/>
        <v>24571397.321766347</v>
      </c>
      <c r="H125" s="526">
        <f t="shared" si="39"/>
        <v>4174951.1524296836</v>
      </c>
      <c r="I125" s="577">
        <f t="shared" si="40"/>
        <v>4174951.1524296836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23865376.036052059</v>
      </c>
      <c r="E126" s="522">
        <f>IF(+J96&lt;F125,J96,D126)</f>
        <v>1412042.5714285714</v>
      </c>
      <c r="F126" s="523">
        <f t="shared" si="37"/>
        <v>22453333.464623488</v>
      </c>
      <c r="G126" s="523">
        <f t="shared" si="38"/>
        <v>23159354.750337772</v>
      </c>
      <c r="H126" s="526">
        <f t="shared" si="39"/>
        <v>4016175.3007249488</v>
      </c>
      <c r="I126" s="577">
        <f t="shared" si="40"/>
        <v>4016175.3007249488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22453333.464623488</v>
      </c>
      <c r="E127" s="522">
        <f>IF(+J96&lt;F126,J96,D127)</f>
        <v>1412042.5714285714</v>
      </c>
      <c r="F127" s="523">
        <f t="shared" si="37"/>
        <v>21041290.893194918</v>
      </c>
      <c r="G127" s="523">
        <f t="shared" si="38"/>
        <v>21747312.178909205</v>
      </c>
      <c r="H127" s="526">
        <f t="shared" si="39"/>
        <v>3857399.4490202153</v>
      </c>
      <c r="I127" s="577">
        <f t="shared" si="40"/>
        <v>3857399.4490202153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21041290.893194918</v>
      </c>
      <c r="E128" s="522">
        <f>IF(+J96&lt;F127,J96,D128)</f>
        <v>1412042.5714285714</v>
      </c>
      <c r="F128" s="523">
        <f t="shared" si="37"/>
        <v>19629248.321766347</v>
      </c>
      <c r="G128" s="523">
        <f t="shared" si="38"/>
        <v>20335269.60748063</v>
      </c>
      <c r="H128" s="526">
        <f t="shared" si="39"/>
        <v>3698623.5973154805</v>
      </c>
      <c r="I128" s="577">
        <f t="shared" si="40"/>
        <v>3698623.5973154805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19629248.321766347</v>
      </c>
      <c r="E129" s="522">
        <f>IF(+J96&lt;F128,J96,D129)</f>
        <v>1412042.5714285714</v>
      </c>
      <c r="F129" s="523">
        <f t="shared" si="37"/>
        <v>18217205.750337776</v>
      </c>
      <c r="G129" s="523">
        <f t="shared" si="38"/>
        <v>18923227.036052063</v>
      </c>
      <c r="H129" s="526">
        <f t="shared" si="39"/>
        <v>3539847.745610747</v>
      </c>
      <c r="I129" s="577">
        <f t="shared" si="40"/>
        <v>3539847.745610747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18217205.750337776</v>
      </c>
      <c r="E130" s="522">
        <f>IF(+J96&lt;F129,J96,D130)</f>
        <v>1412042.5714285714</v>
      </c>
      <c r="F130" s="523">
        <f t="shared" si="37"/>
        <v>16805163.178909205</v>
      </c>
      <c r="G130" s="523">
        <f t="shared" si="38"/>
        <v>17511184.464623488</v>
      </c>
      <c r="H130" s="526">
        <f t="shared" si="39"/>
        <v>3381071.8939060122</v>
      </c>
      <c r="I130" s="577">
        <f t="shared" si="40"/>
        <v>3381071.8939060122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16805163.178909205</v>
      </c>
      <c r="E131" s="522">
        <f>IF(+J96&lt;F130,J96,D131)</f>
        <v>1412042.5714285714</v>
      </c>
      <c r="F131" s="523">
        <f t="shared" si="37"/>
        <v>15393120.607480634</v>
      </c>
      <c r="G131" s="523">
        <f t="shared" ref="G131:G154" si="41">+(F131+D131)/2</f>
        <v>16099141.893194919</v>
      </c>
      <c r="H131" s="526">
        <f t="shared" ref="H131:H154" si="42">+J$94*G131+E131</f>
        <v>3222296.0422012787</v>
      </c>
      <c r="I131" s="577">
        <f t="shared" ref="I131:I154" si="43">+J$95*G131+E131</f>
        <v>3222296.0422012787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>
      <c r="B132" s="195" t="str">
        <f t="shared" ref="B132:B154" si="48">IF(D132=F131,"","IU")</f>
        <v/>
      </c>
      <c r="C132" s="507">
        <f>IF(D93="","-",+C131+1)</f>
        <v>2045</v>
      </c>
      <c r="D132" s="374">
        <f>IF(F131+SUM(E$99:E131)=D$92,F131,D$92-SUM(E$99:E131))</f>
        <v>15393120.607480634</v>
      </c>
      <c r="E132" s="522">
        <f>IF(+J96&lt;F131,J96,D132)</f>
        <v>1412042.5714285714</v>
      </c>
      <c r="F132" s="523">
        <f t="shared" ref="F132:F154" si="49">+D132-E132</f>
        <v>13981078.036052063</v>
      </c>
      <c r="G132" s="523">
        <f t="shared" si="41"/>
        <v>14687099.321766349</v>
      </c>
      <c r="H132" s="526">
        <f t="shared" si="42"/>
        <v>3063520.1904965444</v>
      </c>
      <c r="I132" s="577">
        <f t="shared" si="43"/>
        <v>3063520.1904965444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>
      <c r="B133" s="195" t="str">
        <f t="shared" si="48"/>
        <v/>
      </c>
      <c r="C133" s="507">
        <f>IF(D93="","-",+C132+1)</f>
        <v>2046</v>
      </c>
      <c r="D133" s="374">
        <f>IF(F132+SUM(E$99:E132)=D$92,F132,D$92-SUM(E$99:E132))</f>
        <v>13981078.036052063</v>
      </c>
      <c r="E133" s="522">
        <f>IF(+J96&lt;F132,J96,D133)</f>
        <v>1412042.5714285714</v>
      </c>
      <c r="F133" s="523">
        <f t="shared" si="49"/>
        <v>12569035.464623492</v>
      </c>
      <c r="G133" s="523">
        <f t="shared" si="41"/>
        <v>13275056.750337778</v>
      </c>
      <c r="H133" s="526">
        <f t="shared" si="42"/>
        <v>2904744.3387918104</v>
      </c>
      <c r="I133" s="577">
        <f t="shared" si="43"/>
        <v>2904744.3387918104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>
      <c r="B134" s="195" t="str">
        <f t="shared" si="48"/>
        <v/>
      </c>
      <c r="C134" s="507">
        <f>IF(D93="","-",+C133+1)</f>
        <v>2047</v>
      </c>
      <c r="D134" s="374">
        <f>IF(F133+SUM(E$99:E133)=D$92,F133,D$92-SUM(E$99:E133))</f>
        <v>12569035.464623492</v>
      </c>
      <c r="E134" s="522">
        <f>IF(+J96&lt;F133,J96,D134)</f>
        <v>1412042.5714285714</v>
      </c>
      <c r="F134" s="523">
        <f t="shared" si="49"/>
        <v>11156992.893194921</v>
      </c>
      <c r="G134" s="523">
        <f t="shared" si="41"/>
        <v>11863014.178909207</v>
      </c>
      <c r="H134" s="526">
        <f t="shared" si="42"/>
        <v>2745968.4870870765</v>
      </c>
      <c r="I134" s="577">
        <f t="shared" si="43"/>
        <v>2745968.4870870765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>
      <c r="B135" s="195" t="str">
        <f t="shared" si="48"/>
        <v/>
      </c>
      <c r="C135" s="507">
        <f>IF(D93="","-",+C134+1)</f>
        <v>2048</v>
      </c>
      <c r="D135" s="374">
        <f>IF(F134+SUM(E$99:E134)=D$92,F134,D$92-SUM(E$99:E134))</f>
        <v>11156992.893194921</v>
      </c>
      <c r="E135" s="522">
        <f>IF(+J96&lt;F134,J96,D135)</f>
        <v>1412042.5714285714</v>
      </c>
      <c r="F135" s="523">
        <f t="shared" si="49"/>
        <v>9744950.3217663504</v>
      </c>
      <c r="G135" s="523">
        <f t="shared" si="41"/>
        <v>10450971.607480636</v>
      </c>
      <c r="H135" s="526">
        <f t="shared" si="42"/>
        <v>2587192.6353823422</v>
      </c>
      <c r="I135" s="577">
        <f t="shared" si="43"/>
        <v>2587192.6353823422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>
      <c r="B136" s="195" t="str">
        <f t="shared" si="48"/>
        <v/>
      </c>
      <c r="C136" s="507">
        <f>IF(D93="","-",+C135+1)</f>
        <v>2049</v>
      </c>
      <c r="D136" s="374">
        <f>IF(F135+SUM(E$99:E135)=D$92,F135,D$92-SUM(E$99:E135))</f>
        <v>9744950.3217663504</v>
      </c>
      <c r="E136" s="522">
        <f>IF(+J96&lt;F135,J96,D136)</f>
        <v>1412042.5714285714</v>
      </c>
      <c r="F136" s="523">
        <f t="shared" si="49"/>
        <v>8332907.7503377795</v>
      </c>
      <c r="G136" s="523">
        <f t="shared" si="41"/>
        <v>9038929.036052065</v>
      </c>
      <c r="H136" s="526">
        <f t="shared" si="42"/>
        <v>2428416.7836776078</v>
      </c>
      <c r="I136" s="577">
        <f t="shared" si="43"/>
        <v>2428416.7836776078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>
      <c r="B137" s="195" t="str">
        <f t="shared" si="48"/>
        <v/>
      </c>
      <c r="C137" s="507">
        <f>IF(D93="","-",+C136+1)</f>
        <v>2050</v>
      </c>
      <c r="D137" s="374">
        <f>IF(F136+SUM(E$99:E136)=D$92,F136,D$92-SUM(E$99:E136))</f>
        <v>8332907.7503377795</v>
      </c>
      <c r="E137" s="522">
        <f>IF(+J96&lt;F136,J96,D137)</f>
        <v>1412042.5714285714</v>
      </c>
      <c r="F137" s="523">
        <f t="shared" si="49"/>
        <v>6920865.1789092086</v>
      </c>
      <c r="G137" s="523">
        <f t="shared" si="41"/>
        <v>7626886.4646234941</v>
      </c>
      <c r="H137" s="526">
        <f t="shared" si="42"/>
        <v>2269640.9319728739</v>
      </c>
      <c r="I137" s="577">
        <f t="shared" si="43"/>
        <v>2269640.9319728739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>
      <c r="B138" s="195" t="str">
        <f t="shared" si="48"/>
        <v/>
      </c>
      <c r="C138" s="507">
        <f>IF(D93="","-",+C137+1)</f>
        <v>2051</v>
      </c>
      <c r="D138" s="374">
        <f>IF(F137+SUM(E$99:E137)=D$92,F137,D$92-SUM(E$99:E137))</f>
        <v>6920865.1789092086</v>
      </c>
      <c r="E138" s="522">
        <f>IF(+J96&lt;F137,J96,D138)</f>
        <v>1412042.5714285714</v>
      </c>
      <c r="F138" s="523">
        <f t="shared" si="49"/>
        <v>5508822.6074806377</v>
      </c>
      <c r="G138" s="523">
        <f t="shared" si="41"/>
        <v>6214843.8931949232</v>
      </c>
      <c r="H138" s="526">
        <f t="shared" si="42"/>
        <v>2110865.08026814</v>
      </c>
      <c r="I138" s="577">
        <f t="shared" si="43"/>
        <v>2110865.08026814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>
      <c r="B139" s="195" t="str">
        <f t="shared" si="48"/>
        <v>IU</v>
      </c>
      <c r="C139" s="507">
        <f>IF(D93="","-",+C138+1)</f>
        <v>2052</v>
      </c>
      <c r="D139" s="374">
        <f>IF(F138+SUM(E$99:E138)=D$92,F138,D$92-SUM(E$99:E138))</f>
        <v>5508822.6074805856</v>
      </c>
      <c r="E139" s="522">
        <f>IF(+J96&lt;F138,J96,D139)</f>
        <v>1412042.5714285714</v>
      </c>
      <c r="F139" s="523">
        <f t="shared" si="49"/>
        <v>4096780.0360520142</v>
      </c>
      <c r="G139" s="523">
        <f t="shared" si="41"/>
        <v>4802801.3217663001</v>
      </c>
      <c r="H139" s="526">
        <f t="shared" si="42"/>
        <v>1952089.2285634</v>
      </c>
      <c r="I139" s="577">
        <f t="shared" si="43"/>
        <v>1952089.2285634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>
      <c r="B140" s="195" t="str">
        <f t="shared" si="48"/>
        <v/>
      </c>
      <c r="C140" s="507">
        <f>IF(D93="","-",+C139+1)</f>
        <v>2053</v>
      </c>
      <c r="D140" s="374">
        <f>IF(F139+SUM(E$99:E139)=D$92,F139,D$92-SUM(E$99:E139))</f>
        <v>4096780.0360520142</v>
      </c>
      <c r="E140" s="522">
        <f>IF(+J96&lt;F139,J96,D140)</f>
        <v>1412042.5714285714</v>
      </c>
      <c r="F140" s="523">
        <f t="shared" si="49"/>
        <v>2684737.4646234429</v>
      </c>
      <c r="G140" s="523">
        <f t="shared" si="41"/>
        <v>3390758.7503377283</v>
      </c>
      <c r="H140" s="526">
        <f t="shared" si="42"/>
        <v>1793313.3768586656</v>
      </c>
      <c r="I140" s="577">
        <f t="shared" si="43"/>
        <v>1793313.3768586656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>
      <c r="B141" s="195" t="str">
        <f t="shared" si="48"/>
        <v/>
      </c>
      <c r="C141" s="507">
        <f>IF(D93="","-",+C140+1)</f>
        <v>2054</v>
      </c>
      <c r="D141" s="374">
        <f>IF(F140+SUM(E$99:E140)=D$92,F140,D$92-SUM(E$99:E140))</f>
        <v>2684737.4646234429</v>
      </c>
      <c r="E141" s="522">
        <f>IF(+J96&lt;F140,J96,D141)</f>
        <v>1412042.5714285714</v>
      </c>
      <c r="F141" s="523">
        <f t="shared" si="49"/>
        <v>1272694.8931948715</v>
      </c>
      <c r="G141" s="523">
        <f t="shared" si="41"/>
        <v>1978716.1789091572</v>
      </c>
      <c r="H141" s="526">
        <f t="shared" si="42"/>
        <v>1634537.5251539315</v>
      </c>
      <c r="I141" s="577">
        <f t="shared" si="43"/>
        <v>1634537.5251539315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>
      <c r="B142" s="195" t="str">
        <f t="shared" si="48"/>
        <v/>
      </c>
      <c r="C142" s="507">
        <f>IF(D93="","-",+C141+1)</f>
        <v>2055</v>
      </c>
      <c r="D142" s="374">
        <f>IF(F141+SUM(E$99:E141)=D$92,F141,D$92-SUM(E$99:E141))</f>
        <v>1272694.8931948715</v>
      </c>
      <c r="E142" s="522">
        <f>IF(+J96&lt;F141,J96,D142)</f>
        <v>1272694.8931948715</v>
      </c>
      <c r="F142" s="523">
        <f t="shared" si="49"/>
        <v>0</v>
      </c>
      <c r="G142" s="523">
        <f t="shared" si="41"/>
        <v>636347.44659743574</v>
      </c>
      <c r="H142" s="526">
        <f t="shared" si="42"/>
        <v>1344248.4071313681</v>
      </c>
      <c r="I142" s="577">
        <f t="shared" si="43"/>
        <v>1344248.4071313681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>
      <c r="B143" s="195" t="str">
        <f t="shared" si="48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9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>
      <c r="B144" s="195" t="str">
        <f t="shared" si="48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>
      <c r="B145" s="195" t="str">
        <f t="shared" si="48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>
      <c r="B146" s="195" t="str">
        <f t="shared" si="48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>
      <c r="B147" s="195" t="str">
        <f t="shared" si="48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>
      <c r="B148" s="195" t="str">
        <f t="shared" si="48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>
      <c r="B149" s="195" t="str">
        <f t="shared" si="48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>
      <c r="B150" s="195" t="str">
        <f t="shared" si="48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>
      <c r="B151" s="195" t="str">
        <f t="shared" si="48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>
      <c r="B152" s="195" t="str">
        <f t="shared" si="48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>
      <c r="B153" s="195" t="str">
        <f t="shared" si="48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.5" thickBot="1">
      <c r="B154" s="195" t="str">
        <f t="shared" si="48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>
      <c r="C155" s="374" t="s">
        <v>78</v>
      </c>
      <c r="D155" s="375"/>
      <c r="E155" s="375">
        <f>SUM(E99:E154)</f>
        <v>59305788.000000007</v>
      </c>
      <c r="F155" s="375"/>
      <c r="G155" s="375"/>
      <c r="H155" s="375">
        <f>SUM(H99:H154)</f>
        <v>202712350.4741416</v>
      </c>
      <c r="I155" s="375">
        <f>SUM(I99:I154)</f>
        <v>202712350.4741416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.42578125" style="183" customWidth="1"/>
    <col min="13" max="13" width="17.7109375" style="183" customWidth="1"/>
    <col min="14" max="14" width="19.140625" style="183" customWidth="1"/>
    <col min="15" max="15" width="20.14062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34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963859.22769891692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963859.22769891692</v>
      </c>
      <c r="O6" s="269"/>
      <c r="P6" s="269"/>
    </row>
    <row r="7" spans="1:17" ht="13.5" thickBot="1">
      <c r="C7" s="467" t="s">
        <v>48</v>
      </c>
      <c r="D7" s="624" t="s">
        <v>297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295</v>
      </c>
      <c r="E9" s="666" t="s">
        <v>495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204734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1173425.4227286456</v>
      </c>
      <c r="H22" s="610">
        <v>1173425.4227286456</v>
      </c>
      <c r="I22" s="511">
        <f t="shared" si="6"/>
        <v>0</v>
      </c>
      <c r="J22" s="511"/>
      <c r="K22" s="518">
        <f t="shared" si="0"/>
        <v>1173425.4227286456</v>
      </c>
      <c r="L22" s="519">
        <f t="shared" si="1"/>
        <v>0</v>
      </c>
      <c r="M22" s="518">
        <f t="shared" si="2"/>
        <v>1173425.4227286456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209727.51219512196</v>
      </c>
      <c r="F23" s="626">
        <v>7267963.0647570435</v>
      </c>
      <c r="G23" s="609">
        <v>1146770.2935457411</v>
      </c>
      <c r="H23" s="610">
        <v>1146770.2935457411</v>
      </c>
      <c r="I23" s="511">
        <f t="shared" si="6"/>
        <v>0</v>
      </c>
      <c r="J23" s="511"/>
      <c r="K23" s="518">
        <f t="shared" ref="K23" si="7">G23</f>
        <v>1146770.2935457411</v>
      </c>
      <c r="L23" s="519">
        <f t="shared" ref="L23" si="8">IF(K23&lt;&gt;0,+G23-K23,0)</f>
        <v>0</v>
      </c>
      <c r="M23" s="518">
        <f t="shared" ref="M23" si="9">H23</f>
        <v>1146770.2935457411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942766.54121136409</v>
      </c>
      <c r="H24" s="610">
        <v>942766.54121136409</v>
      </c>
      <c r="I24" s="511">
        <f t="shared" si="6"/>
        <v>0</v>
      </c>
      <c r="J24" s="511"/>
      <c r="K24" s="518">
        <f t="shared" ref="K24" si="12">G24</f>
        <v>942766.54121136409</v>
      </c>
      <c r="L24" s="519">
        <f t="shared" ref="L24" si="13">IF(K24&lt;&gt;0,+G24-K24,0)</f>
        <v>0</v>
      </c>
      <c r="M24" s="518">
        <f t="shared" ref="M24" si="14">H24</f>
        <v>942766.54121136409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7067990.320570996</v>
      </c>
      <c r="E25" s="609">
        <v>204734</v>
      </c>
      <c r="F25" s="626">
        <v>6863256.320570996</v>
      </c>
      <c r="G25" s="609">
        <v>943121.73103540705</v>
      </c>
      <c r="H25" s="610">
        <v>943121.73103540705</v>
      </c>
      <c r="I25" s="511">
        <f t="shared" si="6"/>
        <v>0</v>
      </c>
      <c r="J25" s="511"/>
      <c r="K25" s="518">
        <f t="shared" ref="K25" si="15">G25</f>
        <v>943121.73103540705</v>
      </c>
      <c r="L25" s="519">
        <f t="shared" ref="L25" si="16">IF(K25&lt;&gt;0,+G25-K25,0)</f>
        <v>0</v>
      </c>
      <c r="M25" s="518">
        <f t="shared" ref="M25" si="17">H25</f>
        <v>943121.73103540705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523">
        <f>IF(F25+SUM(E$17:E25)=D$10,F25,D$10-SUM(E$17:E25))</f>
        <v>6853501.5525619211</v>
      </c>
      <c r="E26" s="522">
        <f t="shared" ref="E26:E72" si="18">IF(+$I$14&lt;F25,$I$14,D26)</f>
        <v>204734</v>
      </c>
      <c r="F26" s="523">
        <f t="shared" ref="F26:F72" si="19">+D26-E26</f>
        <v>6648767.5525619211</v>
      </c>
      <c r="G26" s="524">
        <f t="shared" ref="G26:G52" si="20">+I$12*((D26+F26)/2)+E26</f>
        <v>963859.22769891692</v>
      </c>
      <c r="H26" s="491">
        <f t="shared" ref="H26:H52" si="21">+I$13*((D26+F26)/2)+E26</f>
        <v>963859.22769891692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6648767.5525619211</v>
      </c>
      <c r="E27" s="522">
        <f t="shared" si="18"/>
        <v>204734</v>
      </c>
      <c r="F27" s="523">
        <f t="shared" si="19"/>
        <v>6444033.5525619211</v>
      </c>
      <c r="G27" s="524">
        <f t="shared" si="20"/>
        <v>940838.09796765831</v>
      </c>
      <c r="H27" s="491">
        <f t="shared" si="21"/>
        <v>940838.09796765831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6444033.5525619211</v>
      </c>
      <c r="E28" s="522">
        <f t="shared" si="18"/>
        <v>204734</v>
      </c>
      <c r="F28" s="523">
        <f t="shared" si="19"/>
        <v>6239299.5525619211</v>
      </c>
      <c r="G28" s="524">
        <f t="shared" si="20"/>
        <v>917816.96823639981</v>
      </c>
      <c r="H28" s="491">
        <f t="shared" si="21"/>
        <v>917816.96823639981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6239299.5525619211</v>
      </c>
      <c r="E29" s="522">
        <f t="shared" si="18"/>
        <v>204734</v>
      </c>
      <c r="F29" s="523">
        <f t="shared" si="19"/>
        <v>6034565.5525619211</v>
      </c>
      <c r="G29" s="524">
        <f t="shared" si="20"/>
        <v>894795.83850514132</v>
      </c>
      <c r="H29" s="491">
        <f t="shared" si="21"/>
        <v>894795.83850514132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6034565.5525619211</v>
      </c>
      <c r="E30" s="522">
        <f t="shared" si="18"/>
        <v>204734</v>
      </c>
      <c r="F30" s="523">
        <f t="shared" si="19"/>
        <v>5829831.5525619211</v>
      </c>
      <c r="G30" s="524">
        <f t="shared" si="20"/>
        <v>871774.70877388271</v>
      </c>
      <c r="H30" s="491">
        <f t="shared" si="21"/>
        <v>871774.70877388271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5829831.5525619211</v>
      </c>
      <c r="E31" s="522">
        <f t="shared" si="18"/>
        <v>204734</v>
      </c>
      <c r="F31" s="523">
        <f t="shared" si="19"/>
        <v>5625097.5525619211</v>
      </c>
      <c r="G31" s="524">
        <f t="shared" si="20"/>
        <v>848753.57904262422</v>
      </c>
      <c r="H31" s="491">
        <f t="shared" si="21"/>
        <v>848753.57904262422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5625097.5525619211</v>
      </c>
      <c r="E32" s="522">
        <f t="shared" si="18"/>
        <v>204734</v>
      </c>
      <c r="F32" s="523">
        <f t="shared" si="19"/>
        <v>5420363.5525619211</v>
      </c>
      <c r="G32" s="524">
        <f t="shared" si="20"/>
        <v>825732.44931136561</v>
      </c>
      <c r="H32" s="491">
        <f t="shared" si="21"/>
        <v>825732.44931136561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5420363.5525619211</v>
      </c>
      <c r="E33" s="522">
        <f t="shared" si="18"/>
        <v>204734</v>
      </c>
      <c r="F33" s="523">
        <f t="shared" si="19"/>
        <v>5215629.5525619211</v>
      </c>
      <c r="G33" s="524">
        <f t="shared" si="20"/>
        <v>802711.31958010711</v>
      </c>
      <c r="H33" s="491">
        <f t="shared" si="21"/>
        <v>802711.31958010711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5215629.5525619211</v>
      </c>
      <c r="E34" s="522">
        <f t="shared" si="18"/>
        <v>204734</v>
      </c>
      <c r="F34" s="523">
        <f t="shared" si="19"/>
        <v>5010895.5525619211</v>
      </c>
      <c r="G34" s="524">
        <f t="shared" si="20"/>
        <v>779690.18984884862</v>
      </c>
      <c r="H34" s="491">
        <f t="shared" si="21"/>
        <v>779690.18984884862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5010895.5525619211</v>
      </c>
      <c r="E35" s="522">
        <f t="shared" si="18"/>
        <v>204734</v>
      </c>
      <c r="F35" s="523">
        <f t="shared" si="19"/>
        <v>4806161.5525619211</v>
      </c>
      <c r="G35" s="524">
        <f t="shared" si="20"/>
        <v>756669.06011759001</v>
      </c>
      <c r="H35" s="491">
        <f t="shared" si="21"/>
        <v>756669.06011759001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4806161.5525619211</v>
      </c>
      <c r="E36" s="522">
        <f t="shared" si="18"/>
        <v>204734</v>
      </c>
      <c r="F36" s="523">
        <f t="shared" si="19"/>
        <v>4601427.5525619211</v>
      </c>
      <c r="G36" s="524">
        <f t="shared" si="20"/>
        <v>733647.93038633151</v>
      </c>
      <c r="H36" s="491">
        <f t="shared" si="21"/>
        <v>733647.93038633151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4601427.5525619211</v>
      </c>
      <c r="E37" s="522">
        <f t="shared" si="18"/>
        <v>204734</v>
      </c>
      <c r="F37" s="523">
        <f t="shared" si="19"/>
        <v>4396693.5525619211</v>
      </c>
      <c r="G37" s="524">
        <f t="shared" si="20"/>
        <v>710626.80065507302</v>
      </c>
      <c r="H37" s="491">
        <f t="shared" si="21"/>
        <v>710626.80065507302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4396693.5525619211</v>
      </c>
      <c r="E38" s="522">
        <f t="shared" si="18"/>
        <v>204734</v>
      </c>
      <c r="F38" s="523">
        <f t="shared" si="19"/>
        <v>4191959.5525619211</v>
      </c>
      <c r="G38" s="524">
        <f t="shared" si="20"/>
        <v>687605.67092381441</v>
      </c>
      <c r="H38" s="491">
        <f t="shared" si="21"/>
        <v>687605.67092381441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4191959.5525619211</v>
      </c>
      <c r="E39" s="522">
        <f t="shared" si="18"/>
        <v>204734</v>
      </c>
      <c r="F39" s="523">
        <f t="shared" si="19"/>
        <v>3987225.5525619211</v>
      </c>
      <c r="G39" s="524">
        <f t="shared" si="20"/>
        <v>664584.54119255592</v>
      </c>
      <c r="H39" s="491">
        <f t="shared" si="21"/>
        <v>664584.54119255592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3987225.5525619211</v>
      </c>
      <c r="E40" s="522">
        <f t="shared" si="18"/>
        <v>204734</v>
      </c>
      <c r="F40" s="523">
        <f t="shared" si="19"/>
        <v>3782491.5525619211</v>
      </c>
      <c r="G40" s="524">
        <f t="shared" si="20"/>
        <v>641563.41146129742</v>
      </c>
      <c r="H40" s="491">
        <f t="shared" si="21"/>
        <v>641563.41146129742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3782491.5525619211</v>
      </c>
      <c r="E41" s="522">
        <f t="shared" si="18"/>
        <v>204734</v>
      </c>
      <c r="F41" s="523">
        <f t="shared" si="19"/>
        <v>3577757.5525619211</v>
      </c>
      <c r="G41" s="524">
        <f t="shared" si="20"/>
        <v>618542.28173003881</v>
      </c>
      <c r="H41" s="491">
        <f t="shared" si="21"/>
        <v>618542.28173003881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3577757.5525619211</v>
      </c>
      <c r="E42" s="522">
        <f t="shared" si="18"/>
        <v>204734</v>
      </c>
      <c r="F42" s="523">
        <f t="shared" si="19"/>
        <v>3373023.5525619211</v>
      </c>
      <c r="G42" s="524">
        <f t="shared" si="20"/>
        <v>595521.1519987802</v>
      </c>
      <c r="H42" s="491">
        <f t="shared" si="21"/>
        <v>595521.1519987802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3373023.5525619211</v>
      </c>
      <c r="E43" s="522">
        <f t="shared" si="18"/>
        <v>204734</v>
      </c>
      <c r="F43" s="523">
        <f t="shared" si="19"/>
        <v>3168289.5525619211</v>
      </c>
      <c r="G43" s="524">
        <f t="shared" si="20"/>
        <v>572500.02226752182</v>
      </c>
      <c r="H43" s="491">
        <f t="shared" si="21"/>
        <v>572500.02226752182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3168289.5525619211</v>
      </c>
      <c r="E44" s="522">
        <f t="shared" si="18"/>
        <v>204734</v>
      </c>
      <c r="F44" s="523">
        <f t="shared" si="19"/>
        <v>2963555.5525619211</v>
      </c>
      <c r="G44" s="524">
        <f t="shared" si="20"/>
        <v>549478.89253626321</v>
      </c>
      <c r="H44" s="491">
        <f t="shared" si="21"/>
        <v>549478.89253626321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2963555.5525619211</v>
      </c>
      <c r="E45" s="522">
        <f t="shared" si="18"/>
        <v>204734</v>
      </c>
      <c r="F45" s="523">
        <f t="shared" si="19"/>
        <v>2758821.5525619211</v>
      </c>
      <c r="G45" s="524">
        <f t="shared" si="20"/>
        <v>526457.7628050046</v>
      </c>
      <c r="H45" s="491">
        <f t="shared" si="21"/>
        <v>526457.7628050046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2758821.5525619211</v>
      </c>
      <c r="E46" s="522">
        <f t="shared" si="18"/>
        <v>204734</v>
      </c>
      <c r="F46" s="523">
        <f t="shared" si="19"/>
        <v>2554087.5525619211</v>
      </c>
      <c r="G46" s="524">
        <f t="shared" si="20"/>
        <v>503436.63307374611</v>
      </c>
      <c r="H46" s="491">
        <f t="shared" si="21"/>
        <v>503436.63307374611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2554087.5525619211</v>
      </c>
      <c r="E47" s="522">
        <f t="shared" si="18"/>
        <v>204734</v>
      </c>
      <c r="F47" s="523">
        <f t="shared" si="19"/>
        <v>2349353.5525619211</v>
      </c>
      <c r="G47" s="524">
        <f t="shared" si="20"/>
        <v>480415.50334248756</v>
      </c>
      <c r="H47" s="491">
        <f t="shared" si="21"/>
        <v>480415.50334248756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2349353.5525619211</v>
      </c>
      <c r="E48" s="522">
        <f t="shared" si="18"/>
        <v>204734</v>
      </c>
      <c r="F48" s="523">
        <f t="shared" si="19"/>
        <v>2144619.5525619211</v>
      </c>
      <c r="G48" s="524">
        <f t="shared" si="20"/>
        <v>457394.37361122901</v>
      </c>
      <c r="H48" s="491">
        <f t="shared" si="21"/>
        <v>457394.37361122901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2144619.5525619211</v>
      </c>
      <c r="E49" s="522">
        <f t="shared" si="18"/>
        <v>204734</v>
      </c>
      <c r="F49" s="523">
        <f t="shared" si="19"/>
        <v>1939885.5525619211</v>
      </c>
      <c r="G49" s="524">
        <f t="shared" si="20"/>
        <v>434373.24387997051</v>
      </c>
      <c r="H49" s="491">
        <f t="shared" si="21"/>
        <v>434373.24387997051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1939885.5525619211</v>
      </c>
      <c r="E50" s="522">
        <f t="shared" si="18"/>
        <v>204734</v>
      </c>
      <c r="F50" s="523">
        <f t="shared" si="19"/>
        <v>1735151.5525619211</v>
      </c>
      <c r="G50" s="524">
        <f t="shared" si="20"/>
        <v>411352.11414871196</v>
      </c>
      <c r="H50" s="491">
        <f t="shared" si="21"/>
        <v>411352.11414871196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1735151.5525619211</v>
      </c>
      <c r="E51" s="522">
        <f t="shared" si="18"/>
        <v>204734</v>
      </c>
      <c r="F51" s="523">
        <f t="shared" si="19"/>
        <v>1530417.5525619211</v>
      </c>
      <c r="G51" s="524">
        <f t="shared" si="20"/>
        <v>388330.98441745341</v>
      </c>
      <c r="H51" s="491">
        <f t="shared" si="21"/>
        <v>388330.98441745341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1530417.5525619211</v>
      </c>
      <c r="E52" s="522">
        <f t="shared" si="18"/>
        <v>204734</v>
      </c>
      <c r="F52" s="523">
        <f t="shared" si="19"/>
        <v>1325683.5525619211</v>
      </c>
      <c r="G52" s="524">
        <f t="shared" si="20"/>
        <v>365309.85468619491</v>
      </c>
      <c r="H52" s="491">
        <f t="shared" si="21"/>
        <v>365309.85468619491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1325683.5525619211</v>
      </c>
      <c r="E53" s="522">
        <f t="shared" si="18"/>
        <v>204734</v>
      </c>
      <c r="F53" s="523">
        <f t="shared" si="19"/>
        <v>1120949.5525619211</v>
      </c>
      <c r="G53" s="524">
        <f t="shared" ref="G53:G72" si="23">+I$12*((D53+F53)/2)+E53</f>
        <v>342288.72495493636</v>
      </c>
      <c r="H53" s="491">
        <f t="shared" ref="H53:H72" si="24">+I$13*((D53+F53)/2)+E53</f>
        <v>342288.72495493636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1120949.5525619211</v>
      </c>
      <c r="E54" s="522">
        <f t="shared" si="18"/>
        <v>204734</v>
      </c>
      <c r="F54" s="523">
        <f t="shared" si="19"/>
        <v>916215.55256192107</v>
      </c>
      <c r="G54" s="524">
        <f t="shared" si="23"/>
        <v>319267.59522367781</v>
      </c>
      <c r="H54" s="491">
        <f t="shared" si="24"/>
        <v>319267.59522367781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916215.55256192107</v>
      </c>
      <c r="E55" s="522">
        <f t="shared" si="18"/>
        <v>204734</v>
      </c>
      <c r="F55" s="523">
        <f t="shared" si="19"/>
        <v>711481.55256192107</v>
      </c>
      <c r="G55" s="524">
        <f t="shared" si="23"/>
        <v>296246.46549241926</v>
      </c>
      <c r="H55" s="491">
        <f t="shared" si="24"/>
        <v>296246.46549241926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711481.55256192107</v>
      </c>
      <c r="E56" s="522">
        <f t="shared" si="18"/>
        <v>204734</v>
      </c>
      <c r="F56" s="523">
        <f t="shared" si="19"/>
        <v>506747.55256192107</v>
      </c>
      <c r="G56" s="524">
        <f t="shared" si="23"/>
        <v>273225.33576116071</v>
      </c>
      <c r="H56" s="491">
        <f t="shared" si="24"/>
        <v>273225.33576116071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506747.55256192107</v>
      </c>
      <c r="E57" s="522">
        <f t="shared" si="18"/>
        <v>204734</v>
      </c>
      <c r="F57" s="523">
        <f t="shared" si="19"/>
        <v>302013.55256192107</v>
      </c>
      <c r="G57" s="524">
        <f t="shared" si="23"/>
        <v>250204.20602990221</v>
      </c>
      <c r="H57" s="491">
        <f t="shared" si="24"/>
        <v>250204.20602990221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302013.55256192107</v>
      </c>
      <c r="E58" s="522">
        <f t="shared" si="18"/>
        <v>204734</v>
      </c>
      <c r="F58" s="523">
        <f t="shared" si="19"/>
        <v>97279.552561921068</v>
      </c>
      <c r="G58" s="524">
        <f t="shared" si="23"/>
        <v>227183.07629864366</v>
      </c>
      <c r="H58" s="491">
        <f t="shared" si="24"/>
        <v>227183.07629864366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97279.552561921068</v>
      </c>
      <c r="E59" s="522">
        <f t="shared" si="18"/>
        <v>97279.552561921068</v>
      </c>
      <c r="F59" s="523">
        <f t="shared" si="19"/>
        <v>0</v>
      </c>
      <c r="G59" s="524">
        <f t="shared" si="23"/>
        <v>102748.80827842826</v>
      </c>
      <c r="H59" s="491">
        <f t="shared" si="24"/>
        <v>102748.80827842826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18"/>
        <v>0</v>
      </c>
      <c r="F72" s="528">
        <f t="shared" si="19"/>
        <v>0</v>
      </c>
      <c r="G72" s="530">
        <f t="shared" si="23"/>
        <v>0</v>
      </c>
      <c r="H72" s="471">
        <f t="shared" si="24"/>
        <v>0</v>
      </c>
      <c r="I72" s="53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8598828</v>
      </c>
      <c r="F73" s="375"/>
      <c r="G73" s="375">
        <f>SUM(G17:G72)</f>
        <v>30067203.674652703</v>
      </c>
      <c r="H73" s="375">
        <f>SUM(H17:H72)</f>
        <v>30067203.674652703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942766.54121136409</v>
      </c>
      <c r="N87" s="546">
        <f>IF(J92&lt;D11,0,VLOOKUP(J92,C17:O72,11))</f>
        <v>942766.54121136409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976605.47751006903</v>
      </c>
      <c r="N88" s="550">
        <f>IF(J92&lt;D11,0,VLOOKUP(J92,C99:P154,7))</f>
        <v>976605.47751006903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33838.936298704939</v>
      </c>
      <c r="N89" s="555">
        <f>+N88-N87</f>
        <v>33838.936298704939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204734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25">H99</f>
        <v>676725.73574462067</v>
      </c>
      <c r="M99" s="519">
        <f t="shared" ref="M99:M104" si="26">IF(L99&lt;&gt;0,+H99-L99,0)</f>
        <v>0</v>
      </c>
      <c r="N99" s="518">
        <f t="shared" ref="N99:N104" si="27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25"/>
        <v>1345020.3976952727</v>
      </c>
      <c r="M100" s="519">
        <f t="shared" si="26"/>
        <v>0</v>
      </c>
      <c r="N100" s="518">
        <f t="shared" si="27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25"/>
        <v>1283844.5787456448</v>
      </c>
      <c r="M101" s="519">
        <f t="shared" si="26"/>
        <v>0</v>
      </c>
      <c r="N101" s="518">
        <f t="shared" si="27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29">+I102-H102</f>
        <v>0</v>
      </c>
      <c r="K102" s="514"/>
      <c r="L102" s="518">
        <f t="shared" si="25"/>
        <v>1213930.6577994749</v>
      </c>
      <c r="M102" s="519">
        <f t="shared" si="26"/>
        <v>0</v>
      </c>
      <c r="N102" s="518">
        <f t="shared" si="27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29"/>
        <v>0</v>
      </c>
      <c r="K103" s="514"/>
      <c r="L103" s="518">
        <f t="shared" si="25"/>
        <v>1150354.3699475904</v>
      </c>
      <c r="M103" s="519">
        <f t="shared" si="26"/>
        <v>0</v>
      </c>
      <c r="N103" s="518">
        <f t="shared" si="27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29"/>
        <v>0</v>
      </c>
      <c r="K104" s="514"/>
      <c r="L104" s="518">
        <f t="shared" si="25"/>
        <v>1005214.4856005983</v>
      </c>
      <c r="M104" s="519">
        <f t="shared" si="26"/>
        <v>0</v>
      </c>
      <c r="N104" s="518">
        <f t="shared" si="27"/>
        <v>1005214.4856005983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7477611.4581949059</v>
      </c>
      <c r="E105" s="630">
        <v>199972.7441860465</v>
      </c>
      <c r="F105" s="631">
        <v>7277638.7140088594</v>
      </c>
      <c r="G105" s="631">
        <v>7377625.0861018822</v>
      </c>
      <c r="H105" s="633">
        <v>989677.76558481681</v>
      </c>
      <c r="I105" s="634">
        <v>989677.76558481681</v>
      </c>
      <c r="J105" s="514">
        <f t="shared" si="29"/>
        <v>0</v>
      </c>
      <c r="K105" s="514"/>
      <c r="L105" s="518">
        <f t="shared" ref="L105:L106" si="32">H105</f>
        <v>989677.76558481681</v>
      </c>
      <c r="M105" s="519">
        <f t="shared" ref="M105:M106" si="33">IF(L105&lt;&gt;0,+H105-L105,0)</f>
        <v>0</v>
      </c>
      <c r="N105" s="518">
        <f t="shared" ref="N105:N106" si="34">I105</f>
        <v>989677.76558481681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7277638.7140088594</v>
      </c>
      <c r="E106" s="630">
        <v>204734</v>
      </c>
      <c r="F106" s="631">
        <v>7072904.7140088594</v>
      </c>
      <c r="G106" s="631">
        <v>7175271.7140088594</v>
      </c>
      <c r="H106" s="633">
        <v>976605.47751006903</v>
      </c>
      <c r="I106" s="634">
        <v>976605.47751006903</v>
      </c>
      <c r="J106" s="514">
        <f t="shared" si="29"/>
        <v>0</v>
      </c>
      <c r="K106" s="514"/>
      <c r="L106" s="518">
        <f t="shared" si="32"/>
        <v>976605.47751006903</v>
      </c>
      <c r="M106" s="519">
        <f t="shared" si="33"/>
        <v>0</v>
      </c>
      <c r="N106" s="518">
        <f t="shared" si="34"/>
        <v>976605.47751006903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7072904.7140088594</v>
      </c>
      <c r="E107" s="522">
        <f t="shared" ref="E107:E154" si="35">IF(+$J$96&lt;F106,$J$96,D107)</f>
        <v>204734</v>
      </c>
      <c r="F107" s="523">
        <f t="shared" ref="F107:F154" si="36">+D107-E107</f>
        <v>6868170.7140088594</v>
      </c>
      <c r="G107" s="523">
        <f t="shared" ref="G107:G154" si="37">+(F107+D107)/2</f>
        <v>6970537.7140088594</v>
      </c>
      <c r="H107" s="526">
        <f t="shared" ref="H107:H154" si="38">+J$94*G107+E107</f>
        <v>988529.81804110832</v>
      </c>
      <c r="I107" s="577">
        <f t="shared" ref="I107:I154" si="39">+J$95*G107+E107</f>
        <v>988529.81804110832</v>
      </c>
      <c r="J107" s="514">
        <f t="shared" si="29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6868170.7140088594</v>
      </c>
      <c r="E108" s="522">
        <f t="shared" si="35"/>
        <v>204734</v>
      </c>
      <c r="F108" s="523">
        <f t="shared" si="36"/>
        <v>6663436.7140088594</v>
      </c>
      <c r="G108" s="523">
        <f t="shared" si="37"/>
        <v>6765803.7140088594</v>
      </c>
      <c r="H108" s="526">
        <f t="shared" si="38"/>
        <v>965508.68830984982</v>
      </c>
      <c r="I108" s="577">
        <f t="shared" si="39"/>
        <v>965508.68830984982</v>
      </c>
      <c r="J108" s="514">
        <f t="shared" si="29"/>
        <v>0</v>
      </c>
      <c r="K108" s="514"/>
      <c r="L108" s="525"/>
      <c r="M108" s="514">
        <f t="shared" si="40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6663436.7140088594</v>
      </c>
      <c r="E109" s="522">
        <f t="shared" si="35"/>
        <v>204734</v>
      </c>
      <c r="F109" s="523">
        <f t="shared" si="36"/>
        <v>6458702.7140088594</v>
      </c>
      <c r="G109" s="523">
        <f t="shared" si="37"/>
        <v>6561069.7140088594</v>
      </c>
      <c r="H109" s="526">
        <f t="shared" si="38"/>
        <v>942487.55857859133</v>
      </c>
      <c r="I109" s="577">
        <f t="shared" si="39"/>
        <v>942487.55857859133</v>
      </c>
      <c r="J109" s="514">
        <f t="shared" si="29"/>
        <v>0</v>
      </c>
      <c r="K109" s="514"/>
      <c r="L109" s="525"/>
      <c r="M109" s="514">
        <f t="shared" si="40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6458702.7140088594</v>
      </c>
      <c r="E110" s="522">
        <f t="shared" si="35"/>
        <v>204734</v>
      </c>
      <c r="F110" s="523">
        <f t="shared" si="36"/>
        <v>6253968.7140088594</v>
      </c>
      <c r="G110" s="523">
        <f t="shared" si="37"/>
        <v>6356335.7140088594</v>
      </c>
      <c r="H110" s="526">
        <f t="shared" si="38"/>
        <v>919466.42884733272</v>
      </c>
      <c r="I110" s="577">
        <f t="shared" si="39"/>
        <v>919466.42884733272</v>
      </c>
      <c r="J110" s="514">
        <f t="shared" si="29"/>
        <v>0</v>
      </c>
      <c r="K110" s="514"/>
      <c r="L110" s="525"/>
      <c r="M110" s="514">
        <f t="shared" si="40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6253968.7140088594</v>
      </c>
      <c r="E111" s="522">
        <f t="shared" si="35"/>
        <v>204734</v>
      </c>
      <c r="F111" s="523">
        <f t="shared" si="36"/>
        <v>6049234.7140088594</v>
      </c>
      <c r="G111" s="523">
        <f t="shared" si="37"/>
        <v>6151601.7140088594</v>
      </c>
      <c r="H111" s="526">
        <f t="shared" si="38"/>
        <v>896445.29911607422</v>
      </c>
      <c r="I111" s="577">
        <f t="shared" si="39"/>
        <v>896445.29911607422</v>
      </c>
      <c r="J111" s="514">
        <f t="shared" si="29"/>
        <v>0</v>
      </c>
      <c r="K111" s="514"/>
      <c r="L111" s="525"/>
      <c r="M111" s="514">
        <f t="shared" si="40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6049234.7140088594</v>
      </c>
      <c r="E112" s="522">
        <f t="shared" si="35"/>
        <v>204734</v>
      </c>
      <c r="F112" s="523">
        <f t="shared" si="36"/>
        <v>5844500.7140088594</v>
      </c>
      <c r="G112" s="523">
        <f t="shared" si="37"/>
        <v>5946867.7140088594</v>
      </c>
      <c r="H112" s="526">
        <f t="shared" si="38"/>
        <v>873424.16938481561</v>
      </c>
      <c r="I112" s="577">
        <f t="shared" si="39"/>
        <v>873424.16938481561</v>
      </c>
      <c r="J112" s="514">
        <f t="shared" si="29"/>
        <v>0</v>
      </c>
      <c r="K112" s="514"/>
      <c r="L112" s="525"/>
      <c r="M112" s="514">
        <f t="shared" si="40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5844500.7140088594</v>
      </c>
      <c r="E113" s="522">
        <f t="shared" si="35"/>
        <v>204734</v>
      </c>
      <c r="F113" s="523">
        <f t="shared" si="36"/>
        <v>5639766.7140088594</v>
      </c>
      <c r="G113" s="523">
        <f t="shared" si="37"/>
        <v>5742133.7140088594</v>
      </c>
      <c r="H113" s="526">
        <f t="shared" si="38"/>
        <v>850403.03965355712</v>
      </c>
      <c r="I113" s="577">
        <f t="shared" si="39"/>
        <v>850403.03965355712</v>
      </c>
      <c r="J113" s="514">
        <f t="shared" si="29"/>
        <v>0</v>
      </c>
      <c r="K113" s="514"/>
      <c r="L113" s="525"/>
      <c r="M113" s="514">
        <f t="shared" si="40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5639766.7140088594</v>
      </c>
      <c r="E114" s="522">
        <f t="shared" si="35"/>
        <v>204734</v>
      </c>
      <c r="F114" s="523">
        <f t="shared" si="36"/>
        <v>5435032.7140088594</v>
      </c>
      <c r="G114" s="523">
        <f t="shared" si="37"/>
        <v>5537399.7140088594</v>
      </c>
      <c r="H114" s="526">
        <f t="shared" si="38"/>
        <v>827381.90992229863</v>
      </c>
      <c r="I114" s="577">
        <f t="shared" si="39"/>
        <v>827381.90992229863</v>
      </c>
      <c r="J114" s="514">
        <f t="shared" si="29"/>
        <v>0</v>
      </c>
      <c r="K114" s="514"/>
      <c r="L114" s="525"/>
      <c r="M114" s="514">
        <f t="shared" si="40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5435032.7140088594</v>
      </c>
      <c r="E115" s="522">
        <f t="shared" si="35"/>
        <v>204734</v>
      </c>
      <c r="F115" s="523">
        <f t="shared" si="36"/>
        <v>5230298.7140088594</v>
      </c>
      <c r="G115" s="523">
        <f t="shared" si="37"/>
        <v>5332665.7140088594</v>
      </c>
      <c r="H115" s="526">
        <f t="shared" si="38"/>
        <v>804360.78019104002</v>
      </c>
      <c r="I115" s="577">
        <f t="shared" si="39"/>
        <v>804360.78019104002</v>
      </c>
      <c r="J115" s="514">
        <f t="shared" si="29"/>
        <v>0</v>
      </c>
      <c r="K115" s="514"/>
      <c r="L115" s="525"/>
      <c r="M115" s="514">
        <f t="shared" si="40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5230298.7140088594</v>
      </c>
      <c r="E116" s="522">
        <f t="shared" si="35"/>
        <v>204734</v>
      </c>
      <c r="F116" s="523">
        <f t="shared" si="36"/>
        <v>5025564.7140088594</v>
      </c>
      <c r="G116" s="523">
        <f t="shared" si="37"/>
        <v>5127931.7140088594</v>
      </c>
      <c r="H116" s="526">
        <f t="shared" si="38"/>
        <v>781339.65045978152</v>
      </c>
      <c r="I116" s="577">
        <f t="shared" si="39"/>
        <v>781339.65045978152</v>
      </c>
      <c r="J116" s="514">
        <f t="shared" si="29"/>
        <v>0</v>
      </c>
      <c r="K116" s="514"/>
      <c r="L116" s="525"/>
      <c r="M116" s="514">
        <f t="shared" si="40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5025564.7140088594</v>
      </c>
      <c r="E117" s="522">
        <f t="shared" si="35"/>
        <v>204734</v>
      </c>
      <c r="F117" s="523">
        <f t="shared" si="36"/>
        <v>4820830.7140088594</v>
      </c>
      <c r="G117" s="523">
        <f t="shared" si="37"/>
        <v>4923197.7140088594</v>
      </c>
      <c r="H117" s="526">
        <f t="shared" si="38"/>
        <v>758318.52072852303</v>
      </c>
      <c r="I117" s="577">
        <f t="shared" si="39"/>
        <v>758318.52072852303</v>
      </c>
      <c r="J117" s="514">
        <f t="shared" si="29"/>
        <v>0</v>
      </c>
      <c r="K117" s="514"/>
      <c r="L117" s="525"/>
      <c r="M117" s="514">
        <f t="shared" si="40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4820830.7140088594</v>
      </c>
      <c r="E118" s="522">
        <f t="shared" si="35"/>
        <v>204734</v>
      </c>
      <c r="F118" s="523">
        <f t="shared" si="36"/>
        <v>4616096.7140088594</v>
      </c>
      <c r="G118" s="523">
        <f t="shared" si="37"/>
        <v>4718463.7140088594</v>
      </c>
      <c r="H118" s="526">
        <f t="shared" si="38"/>
        <v>735297.39099726442</v>
      </c>
      <c r="I118" s="577">
        <f t="shared" si="39"/>
        <v>735297.39099726442</v>
      </c>
      <c r="J118" s="514">
        <f t="shared" si="29"/>
        <v>0</v>
      </c>
      <c r="K118" s="514"/>
      <c r="L118" s="525"/>
      <c r="M118" s="514">
        <f t="shared" si="40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4616096.7140088594</v>
      </c>
      <c r="E119" s="522">
        <f t="shared" si="35"/>
        <v>204734</v>
      </c>
      <c r="F119" s="523">
        <f t="shared" si="36"/>
        <v>4411362.7140088594</v>
      </c>
      <c r="G119" s="523">
        <f t="shared" si="37"/>
        <v>4513729.7140088594</v>
      </c>
      <c r="H119" s="526">
        <f t="shared" si="38"/>
        <v>712276.26126600592</v>
      </c>
      <c r="I119" s="577">
        <f t="shared" si="39"/>
        <v>712276.26126600592</v>
      </c>
      <c r="J119" s="514">
        <f t="shared" si="29"/>
        <v>0</v>
      </c>
      <c r="K119" s="514"/>
      <c r="L119" s="525"/>
      <c r="M119" s="514">
        <f t="shared" si="40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4411362.7140088594</v>
      </c>
      <c r="E120" s="522">
        <f t="shared" si="35"/>
        <v>204734</v>
      </c>
      <c r="F120" s="523">
        <f t="shared" si="36"/>
        <v>4206628.7140088594</v>
      </c>
      <c r="G120" s="523">
        <f t="shared" si="37"/>
        <v>4308995.7140088594</v>
      </c>
      <c r="H120" s="526">
        <f t="shared" si="38"/>
        <v>689255.13153474731</v>
      </c>
      <c r="I120" s="577">
        <f t="shared" si="39"/>
        <v>689255.13153474731</v>
      </c>
      <c r="J120" s="514">
        <f t="shared" si="29"/>
        <v>0</v>
      </c>
      <c r="K120" s="514"/>
      <c r="L120" s="525"/>
      <c r="M120" s="514">
        <f t="shared" si="40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4206628.7140088594</v>
      </c>
      <c r="E121" s="522">
        <f t="shared" si="35"/>
        <v>204734</v>
      </c>
      <c r="F121" s="523">
        <f t="shared" si="36"/>
        <v>4001894.7140088594</v>
      </c>
      <c r="G121" s="523">
        <f t="shared" si="37"/>
        <v>4104261.7140088594</v>
      </c>
      <c r="H121" s="526">
        <f t="shared" si="38"/>
        <v>666234.00180348882</v>
      </c>
      <c r="I121" s="577">
        <f t="shared" si="39"/>
        <v>666234.00180348882</v>
      </c>
      <c r="J121" s="514">
        <f t="shared" si="29"/>
        <v>0</v>
      </c>
      <c r="K121" s="514"/>
      <c r="L121" s="525"/>
      <c r="M121" s="514">
        <f t="shared" si="40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4001894.7140088594</v>
      </c>
      <c r="E122" s="522">
        <f t="shared" si="35"/>
        <v>204734</v>
      </c>
      <c r="F122" s="523">
        <f t="shared" si="36"/>
        <v>3797160.7140088594</v>
      </c>
      <c r="G122" s="523">
        <f t="shared" si="37"/>
        <v>3899527.7140088594</v>
      </c>
      <c r="H122" s="526">
        <f t="shared" si="38"/>
        <v>643212.87207223033</v>
      </c>
      <c r="I122" s="577">
        <f t="shared" si="39"/>
        <v>643212.87207223033</v>
      </c>
      <c r="J122" s="514">
        <f t="shared" si="29"/>
        <v>0</v>
      </c>
      <c r="K122" s="514"/>
      <c r="L122" s="525"/>
      <c r="M122" s="514">
        <f t="shared" si="40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3797160.7140088594</v>
      </c>
      <c r="E123" s="522">
        <f t="shared" si="35"/>
        <v>204734</v>
      </c>
      <c r="F123" s="523">
        <f t="shared" si="36"/>
        <v>3592426.7140088594</v>
      </c>
      <c r="G123" s="523">
        <f t="shared" si="37"/>
        <v>3694793.7140088594</v>
      </c>
      <c r="H123" s="526">
        <f t="shared" si="38"/>
        <v>620191.74234097172</v>
      </c>
      <c r="I123" s="577">
        <f t="shared" si="39"/>
        <v>620191.74234097172</v>
      </c>
      <c r="J123" s="514">
        <f t="shared" si="29"/>
        <v>0</v>
      </c>
      <c r="K123" s="514"/>
      <c r="L123" s="525"/>
      <c r="M123" s="514">
        <f t="shared" si="40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3592426.7140088594</v>
      </c>
      <c r="E124" s="522">
        <f t="shared" si="35"/>
        <v>204734</v>
      </c>
      <c r="F124" s="523">
        <f t="shared" si="36"/>
        <v>3387692.7140088594</v>
      </c>
      <c r="G124" s="523">
        <f t="shared" si="37"/>
        <v>3490059.7140088594</v>
      </c>
      <c r="H124" s="526">
        <f t="shared" si="38"/>
        <v>597170.61260971322</v>
      </c>
      <c r="I124" s="577">
        <f t="shared" si="39"/>
        <v>597170.61260971322</v>
      </c>
      <c r="J124" s="514">
        <f t="shared" si="29"/>
        <v>0</v>
      </c>
      <c r="K124" s="514"/>
      <c r="L124" s="525"/>
      <c r="M124" s="514">
        <f t="shared" si="40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3387692.7140088594</v>
      </c>
      <c r="E125" s="522">
        <f t="shared" si="35"/>
        <v>204734</v>
      </c>
      <c r="F125" s="523">
        <f t="shared" si="36"/>
        <v>3182958.7140088594</v>
      </c>
      <c r="G125" s="523">
        <f t="shared" si="37"/>
        <v>3285325.7140088594</v>
      </c>
      <c r="H125" s="526">
        <f t="shared" si="38"/>
        <v>574149.48287845473</v>
      </c>
      <c r="I125" s="577">
        <f t="shared" si="39"/>
        <v>574149.48287845473</v>
      </c>
      <c r="J125" s="514">
        <f t="shared" si="29"/>
        <v>0</v>
      </c>
      <c r="K125" s="514"/>
      <c r="L125" s="525"/>
      <c r="M125" s="514">
        <f t="shared" si="40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3182958.7140088594</v>
      </c>
      <c r="E126" s="522">
        <f t="shared" si="35"/>
        <v>204734</v>
      </c>
      <c r="F126" s="523">
        <f t="shared" si="36"/>
        <v>2978224.7140088594</v>
      </c>
      <c r="G126" s="523">
        <f t="shared" si="37"/>
        <v>3080591.7140088594</v>
      </c>
      <c r="H126" s="526">
        <f t="shared" si="38"/>
        <v>551128.35314719612</v>
      </c>
      <c r="I126" s="577">
        <f t="shared" si="39"/>
        <v>551128.35314719612</v>
      </c>
      <c r="J126" s="514">
        <f t="shared" si="29"/>
        <v>0</v>
      </c>
      <c r="K126" s="514"/>
      <c r="L126" s="525"/>
      <c r="M126" s="514">
        <f t="shared" si="40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2978224.7140088594</v>
      </c>
      <c r="E127" s="522">
        <f t="shared" si="35"/>
        <v>204734</v>
      </c>
      <c r="F127" s="523">
        <f t="shared" si="36"/>
        <v>2773490.7140088594</v>
      </c>
      <c r="G127" s="523">
        <f t="shared" si="37"/>
        <v>2875857.7140088594</v>
      </c>
      <c r="H127" s="526">
        <f t="shared" si="38"/>
        <v>528107.22341593751</v>
      </c>
      <c r="I127" s="577">
        <f t="shared" si="39"/>
        <v>528107.22341593751</v>
      </c>
      <c r="J127" s="514">
        <f t="shared" si="29"/>
        <v>0</v>
      </c>
      <c r="K127" s="514"/>
      <c r="L127" s="525"/>
      <c r="M127" s="514">
        <f t="shared" si="40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2773490.7140088594</v>
      </c>
      <c r="E128" s="522">
        <f t="shared" si="35"/>
        <v>204734</v>
      </c>
      <c r="F128" s="523">
        <f t="shared" si="36"/>
        <v>2568756.7140088594</v>
      </c>
      <c r="G128" s="523">
        <f t="shared" si="37"/>
        <v>2671123.7140088594</v>
      </c>
      <c r="H128" s="526">
        <f t="shared" si="38"/>
        <v>505086.09368467907</v>
      </c>
      <c r="I128" s="577">
        <f t="shared" si="39"/>
        <v>505086.09368467907</v>
      </c>
      <c r="J128" s="514">
        <f t="shared" si="29"/>
        <v>0</v>
      </c>
      <c r="K128" s="514"/>
      <c r="L128" s="525"/>
      <c r="M128" s="514">
        <f t="shared" si="40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2568756.7140088594</v>
      </c>
      <c r="E129" s="522">
        <f t="shared" si="35"/>
        <v>204734</v>
      </c>
      <c r="F129" s="523">
        <f t="shared" si="36"/>
        <v>2364022.7140088594</v>
      </c>
      <c r="G129" s="523">
        <f t="shared" si="37"/>
        <v>2466389.7140088594</v>
      </c>
      <c r="H129" s="526">
        <f t="shared" si="38"/>
        <v>482064.96395342052</v>
      </c>
      <c r="I129" s="577">
        <f t="shared" si="39"/>
        <v>482064.96395342052</v>
      </c>
      <c r="J129" s="514">
        <f t="shared" si="29"/>
        <v>0</v>
      </c>
      <c r="K129" s="514"/>
      <c r="L129" s="525"/>
      <c r="M129" s="514">
        <f t="shared" si="40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2364022.7140088594</v>
      </c>
      <c r="E130" s="522">
        <f t="shared" si="35"/>
        <v>204734</v>
      </c>
      <c r="F130" s="523">
        <f t="shared" si="36"/>
        <v>2159288.7140088594</v>
      </c>
      <c r="G130" s="523">
        <f t="shared" si="37"/>
        <v>2261655.7140088594</v>
      </c>
      <c r="H130" s="526">
        <f t="shared" si="38"/>
        <v>459043.83422216197</v>
      </c>
      <c r="I130" s="577">
        <f t="shared" si="39"/>
        <v>459043.83422216197</v>
      </c>
      <c r="J130" s="514">
        <f t="shared" si="29"/>
        <v>0</v>
      </c>
      <c r="K130" s="514"/>
      <c r="L130" s="525"/>
      <c r="M130" s="514">
        <f t="shared" si="40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2159288.7140088594</v>
      </c>
      <c r="E131" s="522">
        <f t="shared" si="35"/>
        <v>204734</v>
      </c>
      <c r="F131" s="523">
        <f t="shared" si="36"/>
        <v>1954554.7140088594</v>
      </c>
      <c r="G131" s="523">
        <f t="shared" si="37"/>
        <v>2056921.7140088594</v>
      </c>
      <c r="H131" s="526">
        <f t="shared" si="38"/>
        <v>436022.70449090342</v>
      </c>
      <c r="I131" s="577">
        <f t="shared" si="39"/>
        <v>436022.70449090342</v>
      </c>
      <c r="J131" s="514">
        <f t="shared" si="29"/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1954554.7140088594</v>
      </c>
      <c r="E132" s="522">
        <f t="shared" si="35"/>
        <v>204734</v>
      </c>
      <c r="F132" s="523">
        <f t="shared" si="36"/>
        <v>1749820.7140088594</v>
      </c>
      <c r="G132" s="523">
        <f t="shared" si="37"/>
        <v>1852187.7140088594</v>
      </c>
      <c r="H132" s="526">
        <f t="shared" si="38"/>
        <v>413001.57475964492</v>
      </c>
      <c r="I132" s="577">
        <f t="shared" si="39"/>
        <v>413001.57475964492</v>
      </c>
      <c r="J132" s="514">
        <f t="shared" si="29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1749820.7140088594</v>
      </c>
      <c r="E133" s="522">
        <f t="shared" si="35"/>
        <v>204734</v>
      </c>
      <c r="F133" s="523">
        <f t="shared" si="36"/>
        <v>1545086.7140088594</v>
      </c>
      <c r="G133" s="523">
        <f t="shared" si="37"/>
        <v>1647453.7140088594</v>
      </c>
      <c r="H133" s="526">
        <f t="shared" si="38"/>
        <v>389980.44502838637</v>
      </c>
      <c r="I133" s="577">
        <f t="shared" si="39"/>
        <v>389980.44502838637</v>
      </c>
      <c r="J133" s="514">
        <f t="shared" si="29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1545086.7140088594</v>
      </c>
      <c r="E134" s="522">
        <f t="shared" si="35"/>
        <v>204734</v>
      </c>
      <c r="F134" s="523">
        <f t="shared" si="36"/>
        <v>1340352.7140088594</v>
      </c>
      <c r="G134" s="523">
        <f t="shared" si="37"/>
        <v>1442719.7140088594</v>
      </c>
      <c r="H134" s="526">
        <f t="shared" si="38"/>
        <v>366959.31529712782</v>
      </c>
      <c r="I134" s="577">
        <f t="shared" si="39"/>
        <v>366959.31529712782</v>
      </c>
      <c r="J134" s="514">
        <f t="shared" si="29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1340352.7140088594</v>
      </c>
      <c r="E135" s="522">
        <f t="shared" si="35"/>
        <v>204734</v>
      </c>
      <c r="F135" s="523">
        <f t="shared" si="36"/>
        <v>1135618.7140088594</v>
      </c>
      <c r="G135" s="523">
        <f t="shared" si="37"/>
        <v>1237985.7140088594</v>
      </c>
      <c r="H135" s="526">
        <f t="shared" si="38"/>
        <v>343938.18556586932</v>
      </c>
      <c r="I135" s="577">
        <f t="shared" si="39"/>
        <v>343938.18556586932</v>
      </c>
      <c r="J135" s="514">
        <f t="shared" si="29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1135618.7140088594</v>
      </c>
      <c r="E136" s="522">
        <f t="shared" si="35"/>
        <v>204734</v>
      </c>
      <c r="F136" s="523">
        <f t="shared" si="36"/>
        <v>930884.71400885936</v>
      </c>
      <c r="G136" s="523">
        <f t="shared" si="37"/>
        <v>1033251.7140088594</v>
      </c>
      <c r="H136" s="526">
        <f t="shared" si="38"/>
        <v>320917.05583461071</v>
      </c>
      <c r="I136" s="577">
        <f t="shared" si="39"/>
        <v>320917.05583461071</v>
      </c>
      <c r="J136" s="514">
        <f t="shared" si="29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930884.71400885936</v>
      </c>
      <c r="E137" s="522">
        <f t="shared" si="35"/>
        <v>204734</v>
      </c>
      <c r="F137" s="523">
        <f t="shared" si="36"/>
        <v>726150.71400885936</v>
      </c>
      <c r="G137" s="523">
        <f t="shared" si="37"/>
        <v>828517.71400885936</v>
      </c>
      <c r="H137" s="526">
        <f t="shared" si="38"/>
        <v>297895.92610335222</v>
      </c>
      <c r="I137" s="577">
        <f t="shared" si="39"/>
        <v>297895.92610335222</v>
      </c>
      <c r="J137" s="514">
        <f t="shared" si="29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726150.71400885936</v>
      </c>
      <c r="E138" s="522">
        <f t="shared" si="35"/>
        <v>204734</v>
      </c>
      <c r="F138" s="523">
        <f t="shared" si="36"/>
        <v>521416.71400885936</v>
      </c>
      <c r="G138" s="523">
        <f t="shared" si="37"/>
        <v>623783.71400885936</v>
      </c>
      <c r="H138" s="526">
        <f t="shared" si="38"/>
        <v>274874.79637209367</v>
      </c>
      <c r="I138" s="577">
        <f t="shared" si="39"/>
        <v>274874.79637209367</v>
      </c>
      <c r="J138" s="514">
        <f t="shared" si="29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521416.71400885936</v>
      </c>
      <c r="E139" s="522">
        <f t="shared" si="35"/>
        <v>204734</v>
      </c>
      <c r="F139" s="523">
        <f t="shared" si="36"/>
        <v>316682.71400885936</v>
      </c>
      <c r="G139" s="523">
        <f t="shared" si="37"/>
        <v>419049.71400885936</v>
      </c>
      <c r="H139" s="526">
        <f t="shared" si="38"/>
        <v>251853.66664083512</v>
      </c>
      <c r="I139" s="577">
        <f t="shared" si="39"/>
        <v>251853.66664083512</v>
      </c>
      <c r="J139" s="514">
        <f t="shared" si="29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316682.71400885936</v>
      </c>
      <c r="E140" s="522">
        <f t="shared" si="35"/>
        <v>204734</v>
      </c>
      <c r="F140" s="523">
        <f t="shared" si="36"/>
        <v>111948.71400885936</v>
      </c>
      <c r="G140" s="523">
        <f t="shared" si="37"/>
        <v>214315.71400885936</v>
      </c>
      <c r="H140" s="526">
        <f t="shared" si="38"/>
        <v>228832.53690957659</v>
      </c>
      <c r="I140" s="577">
        <f t="shared" si="39"/>
        <v>228832.53690957659</v>
      </c>
      <c r="J140" s="514">
        <f t="shared" si="29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111948.71400885936</v>
      </c>
      <c r="E141" s="522">
        <f t="shared" si="35"/>
        <v>111948.71400885936</v>
      </c>
      <c r="F141" s="523">
        <f t="shared" si="36"/>
        <v>0</v>
      </c>
      <c r="G141" s="523">
        <f t="shared" si="37"/>
        <v>55974.357004429679</v>
      </c>
      <c r="H141" s="526">
        <f t="shared" si="38"/>
        <v>118242.70003083302</v>
      </c>
      <c r="I141" s="577">
        <f t="shared" si="39"/>
        <v>118242.70003083302</v>
      </c>
      <c r="J141" s="514">
        <f t="shared" si="29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5"/>
        <v>0</v>
      </c>
      <c r="F142" s="523">
        <f t="shared" si="36"/>
        <v>0</v>
      </c>
      <c r="G142" s="523">
        <f t="shared" si="37"/>
        <v>0</v>
      </c>
      <c r="H142" s="526">
        <f t="shared" si="38"/>
        <v>0</v>
      </c>
      <c r="I142" s="577">
        <f t="shared" si="39"/>
        <v>0</v>
      </c>
      <c r="J142" s="514">
        <f t="shared" si="29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5"/>
        <v>0</v>
      </c>
      <c r="F143" s="523">
        <f t="shared" si="36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29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5"/>
        <v>0</v>
      </c>
      <c r="F144" s="523">
        <f t="shared" si="36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29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5"/>
        <v>0</v>
      </c>
      <c r="F145" s="523">
        <f t="shared" si="36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29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5"/>
        <v>0</v>
      </c>
      <c r="F146" s="523">
        <f t="shared" si="36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29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5"/>
        <v>0</v>
      </c>
      <c r="F147" s="523">
        <f t="shared" si="36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29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5"/>
        <v>0</v>
      </c>
      <c r="F148" s="523">
        <f t="shared" si="36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29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5"/>
        <v>0</v>
      </c>
      <c r="F149" s="523">
        <f t="shared" si="36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29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5"/>
        <v>0</v>
      </c>
      <c r="F150" s="523">
        <f t="shared" si="36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29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5"/>
        <v>0</v>
      </c>
      <c r="F151" s="523">
        <f t="shared" si="36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29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5"/>
        <v>0</v>
      </c>
      <c r="F152" s="523">
        <f t="shared" si="36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29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5"/>
        <v>0</v>
      </c>
      <c r="F153" s="523">
        <f t="shared" si="36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29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5"/>
        <v>0</v>
      </c>
      <c r="F154" s="523">
        <f t="shared" si="36"/>
        <v>0</v>
      </c>
      <c r="G154" s="523">
        <f t="shared" si="37"/>
        <v>0</v>
      </c>
      <c r="H154" s="526">
        <f t="shared" si="38"/>
        <v>0</v>
      </c>
      <c r="I154" s="577">
        <f t="shared" si="39"/>
        <v>0</v>
      </c>
      <c r="J154" s="514">
        <f t="shared" si="29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>
      <c r="C155" s="374" t="s">
        <v>78</v>
      </c>
      <c r="D155" s="375"/>
      <c r="E155" s="375">
        <f>SUM(E99:E154)</f>
        <v>8598828</v>
      </c>
      <c r="F155" s="375"/>
      <c r="G155" s="375"/>
      <c r="H155" s="375">
        <f>SUM(H99:H154)</f>
        <v>29454776.202820569</v>
      </c>
      <c r="I155" s="375">
        <f>SUM(I99:I154)</f>
        <v>29454776.202820569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1">
    <cfRule type="cellIs" dxfId="93" priority="2" stopIfTrue="1" operator="equal">
      <formula>$I$10</formula>
    </cfRule>
  </conditionalFormatting>
  <conditionalFormatting sqref="C99:C154">
    <cfRule type="cellIs" dxfId="92" priority="3" stopIfTrue="1" operator="equal">
      <formula>$J$92</formula>
    </cfRule>
  </conditionalFormatting>
  <conditionalFormatting sqref="C72">
    <cfRule type="cellIs" dxfId="9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487467.09986700577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487467.09986700577</v>
      </c>
      <c r="O6" s="269"/>
      <c r="P6" s="269"/>
    </row>
    <row r="7" spans="1:17" ht="13.5" thickBot="1">
      <c r="C7" s="467" t="s">
        <v>48</v>
      </c>
      <c r="D7" s="624" t="s">
        <v>296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298</v>
      </c>
      <c r="E9" s="666" t="s">
        <v>496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103448.80952380953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593415.44968499895</v>
      </c>
      <c r="H22" s="610">
        <v>593415.44968499895</v>
      </c>
      <c r="I22" s="511">
        <f t="shared" si="6"/>
        <v>0</v>
      </c>
      <c r="J22" s="511"/>
      <c r="K22" s="518">
        <f t="shared" si="0"/>
        <v>593415.44968499895</v>
      </c>
      <c r="L22" s="519">
        <f t="shared" si="1"/>
        <v>0</v>
      </c>
      <c r="M22" s="518">
        <f t="shared" si="2"/>
        <v>593415.44968499895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105971.95121951219</v>
      </c>
      <c r="F23" s="626">
        <v>3676338.1457337332</v>
      </c>
      <c r="G23" s="609">
        <v>579947.04003308562</v>
      </c>
      <c r="H23" s="610">
        <v>579947.04003308562</v>
      </c>
      <c r="I23" s="511">
        <f t="shared" si="6"/>
        <v>0</v>
      </c>
      <c r="J23" s="511"/>
      <c r="K23" s="518">
        <f t="shared" ref="K23" si="7">G23</f>
        <v>579947.04003308562</v>
      </c>
      <c r="L23" s="519">
        <f t="shared" ref="L23" si="8">IF(K23&lt;&gt;0,+G23-K23,0)</f>
        <v>0</v>
      </c>
      <c r="M23" s="518">
        <f t="shared" ref="M23" si="9">H23</f>
        <v>579947.04003308562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476769.34521357011</v>
      </c>
      <c r="H24" s="610">
        <v>476769.34521357011</v>
      </c>
      <c r="I24" s="511">
        <f t="shared" si="6"/>
        <v>0</v>
      </c>
      <c r="J24" s="511"/>
      <c r="K24" s="518">
        <f t="shared" ref="K24" si="12">G24</f>
        <v>476769.34521357011</v>
      </c>
      <c r="L24" s="519">
        <f t="shared" ref="L24" si="13">IF(K24&lt;&gt;0,+G24-K24,0)</f>
        <v>0</v>
      </c>
      <c r="M24" s="518">
        <f t="shared" ref="M24" si="14">H24</f>
        <v>476769.34521357011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3575295.1224779193</v>
      </c>
      <c r="E25" s="609">
        <v>103448.80952380953</v>
      </c>
      <c r="F25" s="626">
        <v>3471846.3129541096</v>
      </c>
      <c r="G25" s="609">
        <v>476963.32038080104</v>
      </c>
      <c r="H25" s="610">
        <v>476963.32038080104</v>
      </c>
      <c r="I25" s="511">
        <f t="shared" si="6"/>
        <v>0</v>
      </c>
      <c r="J25" s="511"/>
      <c r="K25" s="518">
        <f t="shared" ref="K25" si="15">G25</f>
        <v>476963.32038080104</v>
      </c>
      <c r="L25" s="519">
        <f t="shared" ref="L25" si="16">IF(K25&lt;&gt;0,+G25-K25,0)</f>
        <v>0</v>
      </c>
      <c r="M25" s="518">
        <f t="shared" ref="M25" si="17">H25</f>
        <v>476963.32038080104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523">
        <f>IF(F25+SUM(E$17:E25)=D$10,F25,D$10-SUM(E$17:E25))</f>
        <v>3466917.3849904118</v>
      </c>
      <c r="E26" s="522">
        <f t="shared" ref="E26:E72" si="18">IF(+$I$14&lt;F25,$I$14,D26)</f>
        <v>103448.80952380953</v>
      </c>
      <c r="F26" s="523">
        <f t="shared" ref="F26:F72" si="19">+D26-E26</f>
        <v>3363468.5754666021</v>
      </c>
      <c r="G26" s="524">
        <f t="shared" ref="G26:G52" si="20">+I$12*((D26+F26)/2)+E26</f>
        <v>487467.09986700577</v>
      </c>
      <c r="H26" s="491">
        <f t="shared" ref="H26:H52" si="21">+I$13*((D26+F26)/2)+E26</f>
        <v>487467.09986700577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3363468.5754666021</v>
      </c>
      <c r="E27" s="522">
        <f t="shared" si="18"/>
        <v>103448.80952380953</v>
      </c>
      <c r="F27" s="523">
        <f t="shared" si="19"/>
        <v>3260019.7659427924</v>
      </c>
      <c r="G27" s="524">
        <f t="shared" si="20"/>
        <v>475834.89190647221</v>
      </c>
      <c r="H27" s="491">
        <f t="shared" si="21"/>
        <v>475834.89190647221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3260019.7659427924</v>
      </c>
      <c r="E28" s="522">
        <f t="shared" si="18"/>
        <v>103448.80952380953</v>
      </c>
      <c r="F28" s="523">
        <f t="shared" si="19"/>
        <v>3156570.9564189827</v>
      </c>
      <c r="G28" s="524">
        <f t="shared" si="20"/>
        <v>464202.68394593865</v>
      </c>
      <c r="H28" s="491">
        <f t="shared" si="21"/>
        <v>464202.68394593865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3156570.9564189827</v>
      </c>
      <c r="E29" s="522">
        <f t="shared" si="18"/>
        <v>103448.80952380953</v>
      </c>
      <c r="F29" s="523">
        <f t="shared" si="19"/>
        <v>3053122.146895173</v>
      </c>
      <c r="G29" s="524">
        <f t="shared" si="20"/>
        <v>452570.47598540509</v>
      </c>
      <c r="H29" s="491">
        <f t="shared" si="21"/>
        <v>452570.47598540509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3053122.146895173</v>
      </c>
      <c r="E30" s="522">
        <f t="shared" si="18"/>
        <v>103448.80952380953</v>
      </c>
      <c r="F30" s="523">
        <f t="shared" si="19"/>
        <v>2949673.3373713633</v>
      </c>
      <c r="G30" s="524">
        <f t="shared" si="20"/>
        <v>440938.26802487153</v>
      </c>
      <c r="H30" s="491">
        <f t="shared" si="21"/>
        <v>440938.26802487153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2949673.3373713633</v>
      </c>
      <c r="E31" s="522">
        <f t="shared" si="18"/>
        <v>103448.80952380953</v>
      </c>
      <c r="F31" s="523">
        <f t="shared" si="19"/>
        <v>2846224.5278475536</v>
      </c>
      <c r="G31" s="524">
        <f t="shared" si="20"/>
        <v>429306.06006433797</v>
      </c>
      <c r="H31" s="491">
        <f t="shared" si="21"/>
        <v>429306.06006433797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2846224.5278475536</v>
      </c>
      <c r="E32" s="522">
        <f t="shared" si="18"/>
        <v>103448.80952380953</v>
      </c>
      <c r="F32" s="523">
        <f t="shared" si="19"/>
        <v>2742775.7183237439</v>
      </c>
      <c r="G32" s="524">
        <f t="shared" si="20"/>
        <v>417673.85210380441</v>
      </c>
      <c r="H32" s="491">
        <f t="shared" si="21"/>
        <v>417673.85210380441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2742775.7183237439</v>
      </c>
      <c r="E33" s="522">
        <f t="shared" si="18"/>
        <v>103448.80952380953</v>
      </c>
      <c r="F33" s="523">
        <f t="shared" si="19"/>
        <v>2639326.9087999342</v>
      </c>
      <c r="G33" s="524">
        <f t="shared" si="20"/>
        <v>406041.64414327085</v>
      </c>
      <c r="H33" s="491">
        <f t="shared" si="21"/>
        <v>406041.64414327085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2639326.9087999342</v>
      </c>
      <c r="E34" s="522">
        <f t="shared" si="18"/>
        <v>103448.80952380953</v>
      </c>
      <c r="F34" s="523">
        <f t="shared" si="19"/>
        <v>2535878.0992761245</v>
      </c>
      <c r="G34" s="524">
        <f t="shared" si="20"/>
        <v>394409.43618273729</v>
      </c>
      <c r="H34" s="491">
        <f t="shared" si="21"/>
        <v>394409.43618273729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2535878.0992761245</v>
      </c>
      <c r="E35" s="522">
        <f t="shared" si="18"/>
        <v>103448.80952380953</v>
      </c>
      <c r="F35" s="523">
        <f t="shared" si="19"/>
        <v>2432429.2897523148</v>
      </c>
      <c r="G35" s="524">
        <f t="shared" si="20"/>
        <v>382777.22822220373</v>
      </c>
      <c r="H35" s="491">
        <f t="shared" si="21"/>
        <v>382777.22822220373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2432429.2897523148</v>
      </c>
      <c r="E36" s="522">
        <f t="shared" si="18"/>
        <v>103448.80952380953</v>
      </c>
      <c r="F36" s="523">
        <f t="shared" si="19"/>
        <v>2328980.4802285051</v>
      </c>
      <c r="G36" s="524">
        <f t="shared" si="20"/>
        <v>371145.02026167017</v>
      </c>
      <c r="H36" s="491">
        <f t="shared" si="21"/>
        <v>371145.02026167017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2328980.4802285051</v>
      </c>
      <c r="E37" s="522">
        <f t="shared" si="18"/>
        <v>103448.80952380953</v>
      </c>
      <c r="F37" s="523">
        <f t="shared" si="19"/>
        <v>2225531.6707046954</v>
      </c>
      <c r="G37" s="524">
        <f t="shared" si="20"/>
        <v>359512.81230113667</v>
      </c>
      <c r="H37" s="491">
        <f t="shared" si="21"/>
        <v>359512.81230113667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2225531.6707046954</v>
      </c>
      <c r="E38" s="522">
        <f t="shared" si="18"/>
        <v>103448.80952380953</v>
      </c>
      <c r="F38" s="523">
        <f t="shared" si="19"/>
        <v>2122082.8611808857</v>
      </c>
      <c r="G38" s="524">
        <f t="shared" si="20"/>
        <v>347880.60434060311</v>
      </c>
      <c r="H38" s="491">
        <f t="shared" si="21"/>
        <v>347880.60434060311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2122082.8611808857</v>
      </c>
      <c r="E39" s="522">
        <f t="shared" si="18"/>
        <v>103448.80952380953</v>
      </c>
      <c r="F39" s="523">
        <f t="shared" si="19"/>
        <v>2018634.0516570762</v>
      </c>
      <c r="G39" s="524">
        <f t="shared" si="20"/>
        <v>336248.39638006955</v>
      </c>
      <c r="H39" s="491">
        <f t="shared" si="21"/>
        <v>336248.39638006955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2018634.0516570762</v>
      </c>
      <c r="E40" s="522">
        <f t="shared" si="18"/>
        <v>103448.80952380953</v>
      </c>
      <c r="F40" s="523">
        <f t="shared" si="19"/>
        <v>1915185.2421332668</v>
      </c>
      <c r="G40" s="524">
        <f t="shared" si="20"/>
        <v>324616.18841953599</v>
      </c>
      <c r="H40" s="491">
        <f t="shared" si="21"/>
        <v>324616.18841953599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1915185.2421332668</v>
      </c>
      <c r="E41" s="522">
        <f t="shared" si="18"/>
        <v>103448.80952380953</v>
      </c>
      <c r="F41" s="523">
        <f t="shared" si="19"/>
        <v>1811736.4326094573</v>
      </c>
      <c r="G41" s="524">
        <f t="shared" si="20"/>
        <v>312983.98045900243</v>
      </c>
      <c r="H41" s="491">
        <f t="shared" si="21"/>
        <v>312983.98045900243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1811736.4326094573</v>
      </c>
      <c r="E42" s="522">
        <f t="shared" si="18"/>
        <v>103448.80952380953</v>
      </c>
      <c r="F42" s="523">
        <f t="shared" si="19"/>
        <v>1708287.6230856478</v>
      </c>
      <c r="G42" s="524">
        <f t="shared" si="20"/>
        <v>301351.77249846898</v>
      </c>
      <c r="H42" s="491">
        <f t="shared" si="21"/>
        <v>301351.77249846898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1708287.6230856478</v>
      </c>
      <c r="E43" s="522">
        <f t="shared" si="18"/>
        <v>103448.80952380953</v>
      </c>
      <c r="F43" s="523">
        <f t="shared" si="19"/>
        <v>1604838.8135618384</v>
      </c>
      <c r="G43" s="524">
        <f t="shared" si="20"/>
        <v>289719.56453793542</v>
      </c>
      <c r="H43" s="491">
        <f t="shared" si="21"/>
        <v>289719.56453793542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1604838.8135618384</v>
      </c>
      <c r="E44" s="522">
        <f t="shared" si="18"/>
        <v>103448.80952380953</v>
      </c>
      <c r="F44" s="523">
        <f t="shared" si="19"/>
        <v>1501390.0040380289</v>
      </c>
      <c r="G44" s="524">
        <f t="shared" si="20"/>
        <v>278087.35657740186</v>
      </c>
      <c r="H44" s="491">
        <f t="shared" si="21"/>
        <v>278087.35657740186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1501390.0040380289</v>
      </c>
      <c r="E45" s="522">
        <f t="shared" si="18"/>
        <v>103448.80952380953</v>
      </c>
      <c r="F45" s="523">
        <f t="shared" si="19"/>
        <v>1397941.1945142194</v>
      </c>
      <c r="G45" s="524">
        <f t="shared" si="20"/>
        <v>266455.14861686836</v>
      </c>
      <c r="H45" s="491">
        <f t="shared" si="21"/>
        <v>266455.14861686836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1397941.1945142194</v>
      </c>
      <c r="E46" s="522">
        <f t="shared" si="18"/>
        <v>103448.80952380953</v>
      </c>
      <c r="F46" s="523">
        <f t="shared" si="19"/>
        <v>1294492.3849904099</v>
      </c>
      <c r="G46" s="524">
        <f t="shared" si="20"/>
        <v>254822.94065633486</v>
      </c>
      <c r="H46" s="491">
        <f t="shared" si="21"/>
        <v>254822.94065633486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1294492.3849904099</v>
      </c>
      <c r="E47" s="522">
        <f t="shared" si="18"/>
        <v>103448.80952380953</v>
      </c>
      <c r="F47" s="523">
        <f t="shared" si="19"/>
        <v>1191043.5754666005</v>
      </c>
      <c r="G47" s="524">
        <f t="shared" si="20"/>
        <v>243190.7326958013</v>
      </c>
      <c r="H47" s="491">
        <f t="shared" si="21"/>
        <v>243190.7326958013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1191043.5754666005</v>
      </c>
      <c r="E48" s="522">
        <f t="shared" si="18"/>
        <v>103448.80952380953</v>
      </c>
      <c r="F48" s="523">
        <f t="shared" si="19"/>
        <v>1087594.765942791</v>
      </c>
      <c r="G48" s="524">
        <f t="shared" si="20"/>
        <v>231558.5247352678</v>
      </c>
      <c r="H48" s="491">
        <f t="shared" si="21"/>
        <v>231558.5247352678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1087594.765942791</v>
      </c>
      <c r="E49" s="522">
        <f t="shared" si="18"/>
        <v>103448.80952380953</v>
      </c>
      <c r="F49" s="523">
        <f t="shared" si="19"/>
        <v>984145.95641898154</v>
      </c>
      <c r="G49" s="524">
        <f t="shared" si="20"/>
        <v>219926.31677473424</v>
      </c>
      <c r="H49" s="491">
        <f t="shared" si="21"/>
        <v>219926.31677473424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984145.95641898154</v>
      </c>
      <c r="E50" s="522">
        <f t="shared" si="18"/>
        <v>103448.80952380953</v>
      </c>
      <c r="F50" s="523">
        <f t="shared" si="19"/>
        <v>880697.14689517207</v>
      </c>
      <c r="G50" s="524">
        <f t="shared" si="20"/>
        <v>208294.10881420074</v>
      </c>
      <c r="H50" s="491">
        <f t="shared" si="21"/>
        <v>208294.10881420074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880697.14689517207</v>
      </c>
      <c r="E51" s="522">
        <f t="shared" si="18"/>
        <v>103448.80952380953</v>
      </c>
      <c r="F51" s="523">
        <f t="shared" si="19"/>
        <v>777248.33737136261</v>
      </c>
      <c r="G51" s="524">
        <f t="shared" si="20"/>
        <v>196661.90085366718</v>
      </c>
      <c r="H51" s="491">
        <f t="shared" si="21"/>
        <v>196661.90085366718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777248.33737136261</v>
      </c>
      <c r="E52" s="522">
        <f t="shared" si="18"/>
        <v>103448.80952380953</v>
      </c>
      <c r="F52" s="523">
        <f t="shared" si="19"/>
        <v>673799.52784755314</v>
      </c>
      <c r="G52" s="524">
        <f t="shared" si="20"/>
        <v>185029.69289313367</v>
      </c>
      <c r="H52" s="491">
        <f t="shared" si="21"/>
        <v>185029.69289313367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673799.52784755314</v>
      </c>
      <c r="E53" s="522">
        <f t="shared" si="18"/>
        <v>103448.80952380953</v>
      </c>
      <c r="F53" s="523">
        <f t="shared" si="19"/>
        <v>570350.71832374367</v>
      </c>
      <c r="G53" s="524">
        <f t="shared" ref="G53:G72" si="23">+I$12*((D53+F53)/2)+E53</f>
        <v>173397.48493260011</v>
      </c>
      <c r="H53" s="491">
        <f t="shared" ref="H53:H72" si="24">+I$13*((D53+F53)/2)+E53</f>
        <v>173397.48493260011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570350.71832374367</v>
      </c>
      <c r="E54" s="522">
        <f t="shared" si="18"/>
        <v>103448.80952380953</v>
      </c>
      <c r="F54" s="523">
        <f t="shared" si="19"/>
        <v>466901.90879993414</v>
      </c>
      <c r="G54" s="524">
        <f t="shared" si="23"/>
        <v>161765.27697206661</v>
      </c>
      <c r="H54" s="491">
        <f t="shared" si="24"/>
        <v>161765.27697206661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466901.90879993414</v>
      </c>
      <c r="E55" s="522">
        <f t="shared" si="18"/>
        <v>103448.80952380953</v>
      </c>
      <c r="F55" s="523">
        <f t="shared" si="19"/>
        <v>363453.09927612462</v>
      </c>
      <c r="G55" s="524">
        <f t="shared" si="23"/>
        <v>150133.06901153305</v>
      </c>
      <c r="H55" s="491">
        <f t="shared" si="24"/>
        <v>150133.06901153305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363453.09927612462</v>
      </c>
      <c r="E56" s="522">
        <f t="shared" si="18"/>
        <v>103448.80952380953</v>
      </c>
      <c r="F56" s="523">
        <f t="shared" si="19"/>
        <v>260004.28975231509</v>
      </c>
      <c r="G56" s="524">
        <f t="shared" si="23"/>
        <v>138500.86105099952</v>
      </c>
      <c r="H56" s="491">
        <f t="shared" si="24"/>
        <v>138500.86105099952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260004.28975231509</v>
      </c>
      <c r="E57" s="522">
        <f t="shared" si="18"/>
        <v>103448.80952380953</v>
      </c>
      <c r="F57" s="523">
        <f t="shared" si="19"/>
        <v>156555.48022850556</v>
      </c>
      <c r="G57" s="524">
        <f t="shared" si="23"/>
        <v>126868.65309046599</v>
      </c>
      <c r="H57" s="491">
        <f t="shared" si="24"/>
        <v>126868.65309046599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156555.48022850556</v>
      </c>
      <c r="E58" s="522">
        <f t="shared" si="18"/>
        <v>103448.80952380953</v>
      </c>
      <c r="F58" s="523">
        <f t="shared" si="19"/>
        <v>53106.670704696036</v>
      </c>
      <c r="G58" s="524">
        <f t="shared" si="23"/>
        <v>115236.44512993246</v>
      </c>
      <c r="H58" s="491">
        <f t="shared" si="24"/>
        <v>115236.44512993246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53106.670704696036</v>
      </c>
      <c r="E59" s="522">
        <f t="shared" si="18"/>
        <v>53106.670704696036</v>
      </c>
      <c r="F59" s="523">
        <f t="shared" si="19"/>
        <v>0</v>
      </c>
      <c r="G59" s="524">
        <f t="shared" si="23"/>
        <v>56092.436517624119</v>
      </c>
      <c r="H59" s="491">
        <f t="shared" si="24"/>
        <v>56092.436517624119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18"/>
        <v>0</v>
      </c>
      <c r="F72" s="528">
        <f t="shared" si="19"/>
        <v>0</v>
      </c>
      <c r="G72" s="530">
        <f t="shared" si="23"/>
        <v>0</v>
      </c>
      <c r="H72" s="471">
        <f t="shared" si="24"/>
        <v>0</v>
      </c>
      <c r="I72" s="53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4344850.0000000019</v>
      </c>
      <c r="F73" s="375"/>
      <c r="G73" s="375">
        <f>SUM(G17:G72)</f>
        <v>15081246.290748255</v>
      </c>
      <c r="H73" s="375">
        <f>SUM(H17:H72)</f>
        <v>15081246.290748255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476769.34521357011</v>
      </c>
      <c r="N87" s="546">
        <f>IF(J92&lt;D11,0,VLOOKUP(J92,C17:O72,11))</f>
        <v>476769.34521357011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493459.88444780855</v>
      </c>
      <c r="N88" s="550">
        <f>IF(J92&lt;D11,0,VLOOKUP(J92,C99:P154,7))</f>
        <v>493459.88444780855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16690.539234238444</v>
      </c>
      <c r="N89" s="555">
        <f>+N88-N87</f>
        <v>16690.539234238444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103448.80952380953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25">H99</f>
        <v>342136.30353000003</v>
      </c>
      <c r="M99" s="519">
        <f t="shared" ref="M99:M104" si="26">IF(L99&lt;&gt;0,+H99-L99,0)</f>
        <v>0</v>
      </c>
      <c r="N99" s="518">
        <f t="shared" ref="N99:N104" si="27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25"/>
        <v>679954.3306665339</v>
      </c>
      <c r="M100" s="519">
        <f t="shared" si="26"/>
        <v>0</v>
      </c>
      <c r="N100" s="518">
        <f t="shared" si="27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25"/>
        <v>665893.21056754142</v>
      </c>
      <c r="M101" s="519">
        <f t="shared" si="26"/>
        <v>0</v>
      </c>
      <c r="N101" s="518">
        <f t="shared" si="27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25"/>
        <v>613375.91620122688</v>
      </c>
      <c r="M102" s="519">
        <f t="shared" si="26"/>
        <v>0</v>
      </c>
      <c r="N102" s="518">
        <f t="shared" si="27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29">+I103-H103</f>
        <v>0</v>
      </c>
      <c r="K103" s="514"/>
      <c r="L103" s="518">
        <f t="shared" si="25"/>
        <v>581252.00039105583</v>
      </c>
      <c r="M103" s="519">
        <f t="shared" si="26"/>
        <v>0</v>
      </c>
      <c r="N103" s="518">
        <f t="shared" si="27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29"/>
        <v>0</v>
      </c>
      <c r="K104" s="514"/>
      <c r="L104" s="518">
        <f t="shared" si="25"/>
        <v>507915.61664035521</v>
      </c>
      <c r="M104" s="519">
        <f t="shared" si="26"/>
        <v>0</v>
      </c>
      <c r="N104" s="518">
        <f t="shared" si="27"/>
        <v>507915.61664035521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3778287.3696013289</v>
      </c>
      <c r="E105" s="630">
        <v>101043.02325581395</v>
      </c>
      <c r="F105" s="631">
        <v>3677244.346345515</v>
      </c>
      <c r="G105" s="631">
        <v>3727765.8579734219</v>
      </c>
      <c r="H105" s="633">
        <v>500065.11807412654</v>
      </c>
      <c r="I105" s="634">
        <v>500065.11807412654</v>
      </c>
      <c r="J105" s="514">
        <f t="shared" si="29"/>
        <v>0</v>
      </c>
      <c r="K105" s="514"/>
      <c r="L105" s="518">
        <f t="shared" ref="L105:L106" si="32">H105</f>
        <v>500065.11807412654</v>
      </c>
      <c r="M105" s="519">
        <f t="shared" ref="M105:M106" si="33">IF(L105&lt;&gt;0,+H105-L105,0)</f>
        <v>0</v>
      </c>
      <c r="N105" s="518">
        <f t="shared" ref="N105:N106" si="34">I105</f>
        <v>500065.11807412654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3677244.346345515</v>
      </c>
      <c r="E106" s="630">
        <v>103448.80952380953</v>
      </c>
      <c r="F106" s="631">
        <v>3573795.5368217053</v>
      </c>
      <c r="G106" s="631">
        <v>3625519.9415836101</v>
      </c>
      <c r="H106" s="633">
        <v>493459.88444780855</v>
      </c>
      <c r="I106" s="634">
        <v>493459.88444780855</v>
      </c>
      <c r="J106" s="514">
        <f t="shared" si="29"/>
        <v>0</v>
      </c>
      <c r="K106" s="514"/>
      <c r="L106" s="518">
        <f t="shared" si="32"/>
        <v>493459.88444780855</v>
      </c>
      <c r="M106" s="519">
        <f t="shared" si="33"/>
        <v>0</v>
      </c>
      <c r="N106" s="518">
        <f t="shared" si="34"/>
        <v>493459.88444780855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3573795.5368217053</v>
      </c>
      <c r="E107" s="522">
        <f t="shared" ref="E107:E154" si="35">IF(+$J$96&lt;F106,$J$96,D107)</f>
        <v>103448.80952380953</v>
      </c>
      <c r="F107" s="523">
        <f t="shared" ref="F107:F154" si="36">+D107-E107</f>
        <v>3470346.7272978956</v>
      </c>
      <c r="G107" s="523">
        <f t="shared" ref="G107:G154" si="37">+(F107+D107)/2</f>
        <v>3522071.1320598004</v>
      </c>
      <c r="H107" s="526">
        <f t="shared" ref="H107:H154" si="38">+J$94*G107+E107</f>
        <v>499484.91712620721</v>
      </c>
      <c r="I107" s="577">
        <f t="shared" ref="I107:I154" si="39">+J$95*G107+E107</f>
        <v>499484.91712620721</v>
      </c>
      <c r="J107" s="514">
        <f t="shared" si="29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3470346.7272978956</v>
      </c>
      <c r="E108" s="522">
        <f t="shared" si="35"/>
        <v>103448.80952380953</v>
      </c>
      <c r="F108" s="523">
        <f t="shared" si="36"/>
        <v>3366897.9177740859</v>
      </c>
      <c r="G108" s="523">
        <f t="shared" si="37"/>
        <v>3418622.3225359907</v>
      </c>
      <c r="H108" s="526">
        <f t="shared" si="38"/>
        <v>487852.70916567364</v>
      </c>
      <c r="I108" s="577">
        <f t="shared" si="39"/>
        <v>487852.70916567364</v>
      </c>
      <c r="J108" s="514">
        <f t="shared" si="29"/>
        <v>0</v>
      </c>
      <c r="K108" s="514"/>
      <c r="L108" s="525"/>
      <c r="M108" s="514">
        <f t="shared" si="40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3366897.9177740859</v>
      </c>
      <c r="E109" s="522">
        <f t="shared" si="35"/>
        <v>103448.80952380953</v>
      </c>
      <c r="F109" s="523">
        <f t="shared" si="36"/>
        <v>3263449.1082502762</v>
      </c>
      <c r="G109" s="523">
        <f t="shared" si="37"/>
        <v>3315173.513012181</v>
      </c>
      <c r="H109" s="526">
        <f t="shared" si="38"/>
        <v>476220.50120514008</v>
      </c>
      <c r="I109" s="577">
        <f t="shared" si="39"/>
        <v>476220.50120514008</v>
      </c>
      <c r="J109" s="514">
        <f t="shared" si="29"/>
        <v>0</v>
      </c>
      <c r="K109" s="514"/>
      <c r="L109" s="525"/>
      <c r="M109" s="514">
        <f t="shared" si="40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3263449.1082502762</v>
      </c>
      <c r="E110" s="522">
        <f t="shared" si="35"/>
        <v>103448.80952380953</v>
      </c>
      <c r="F110" s="523">
        <f t="shared" si="36"/>
        <v>3160000.2987264665</v>
      </c>
      <c r="G110" s="523">
        <f t="shared" si="37"/>
        <v>3211724.7034883713</v>
      </c>
      <c r="H110" s="526">
        <f t="shared" si="38"/>
        <v>464588.29324460658</v>
      </c>
      <c r="I110" s="577">
        <f t="shared" si="39"/>
        <v>464588.29324460658</v>
      </c>
      <c r="J110" s="514">
        <f t="shared" si="29"/>
        <v>0</v>
      </c>
      <c r="K110" s="514"/>
      <c r="L110" s="525"/>
      <c r="M110" s="514">
        <f t="shared" si="40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3160000.2987264665</v>
      </c>
      <c r="E111" s="522">
        <f t="shared" si="35"/>
        <v>103448.80952380953</v>
      </c>
      <c r="F111" s="523">
        <f t="shared" si="36"/>
        <v>3056551.4892026568</v>
      </c>
      <c r="G111" s="523">
        <f t="shared" si="37"/>
        <v>3108275.8939645616</v>
      </c>
      <c r="H111" s="526">
        <f t="shared" si="38"/>
        <v>452956.08528407302</v>
      </c>
      <c r="I111" s="577">
        <f t="shared" si="39"/>
        <v>452956.08528407302</v>
      </c>
      <c r="J111" s="514">
        <f t="shared" si="29"/>
        <v>0</v>
      </c>
      <c r="K111" s="514"/>
      <c r="L111" s="525"/>
      <c r="M111" s="514">
        <f t="shared" si="40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3056551.4892026568</v>
      </c>
      <c r="E112" s="522">
        <f t="shared" si="35"/>
        <v>103448.80952380953</v>
      </c>
      <c r="F112" s="523">
        <f t="shared" si="36"/>
        <v>2953102.6796788471</v>
      </c>
      <c r="G112" s="523">
        <f t="shared" si="37"/>
        <v>3004827.0844407519</v>
      </c>
      <c r="H112" s="526">
        <f t="shared" si="38"/>
        <v>441323.87732353946</v>
      </c>
      <c r="I112" s="577">
        <f t="shared" si="39"/>
        <v>441323.87732353946</v>
      </c>
      <c r="J112" s="514">
        <f t="shared" si="29"/>
        <v>0</v>
      </c>
      <c r="K112" s="514"/>
      <c r="L112" s="525"/>
      <c r="M112" s="514">
        <f t="shared" si="40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2953102.6796788471</v>
      </c>
      <c r="E113" s="522">
        <f t="shared" si="35"/>
        <v>103448.80952380953</v>
      </c>
      <c r="F113" s="523">
        <f t="shared" si="36"/>
        <v>2849653.8701550374</v>
      </c>
      <c r="G113" s="523">
        <f t="shared" si="37"/>
        <v>2901378.2749169422</v>
      </c>
      <c r="H113" s="526">
        <f t="shared" si="38"/>
        <v>429691.6693630059</v>
      </c>
      <c r="I113" s="577">
        <f t="shared" si="39"/>
        <v>429691.6693630059</v>
      </c>
      <c r="J113" s="514">
        <f t="shared" si="29"/>
        <v>0</v>
      </c>
      <c r="K113" s="514"/>
      <c r="L113" s="525"/>
      <c r="M113" s="514">
        <f t="shared" si="40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2849653.8701550374</v>
      </c>
      <c r="E114" s="522">
        <f t="shared" si="35"/>
        <v>103448.80952380953</v>
      </c>
      <c r="F114" s="523">
        <f t="shared" si="36"/>
        <v>2746205.0606312277</v>
      </c>
      <c r="G114" s="523">
        <f t="shared" si="37"/>
        <v>2797929.4653931325</v>
      </c>
      <c r="H114" s="526">
        <f t="shared" si="38"/>
        <v>418059.46140247234</v>
      </c>
      <c r="I114" s="577">
        <f t="shared" si="39"/>
        <v>418059.46140247234</v>
      </c>
      <c r="J114" s="514">
        <f t="shared" si="29"/>
        <v>0</v>
      </c>
      <c r="K114" s="514"/>
      <c r="L114" s="525"/>
      <c r="M114" s="514">
        <f t="shared" si="40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2746205.0606312277</v>
      </c>
      <c r="E115" s="522">
        <f t="shared" si="35"/>
        <v>103448.80952380953</v>
      </c>
      <c r="F115" s="523">
        <f t="shared" si="36"/>
        <v>2642756.251107418</v>
      </c>
      <c r="G115" s="523">
        <f t="shared" si="37"/>
        <v>2694480.6558693228</v>
      </c>
      <c r="H115" s="526">
        <f t="shared" si="38"/>
        <v>406427.25344193878</v>
      </c>
      <c r="I115" s="577">
        <f t="shared" si="39"/>
        <v>406427.25344193878</v>
      </c>
      <c r="J115" s="514">
        <f t="shared" si="29"/>
        <v>0</v>
      </c>
      <c r="K115" s="514"/>
      <c r="L115" s="525"/>
      <c r="M115" s="514">
        <f t="shared" si="40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2642756.251107418</v>
      </c>
      <c r="E116" s="522">
        <f t="shared" si="35"/>
        <v>103448.80952380953</v>
      </c>
      <c r="F116" s="523">
        <f t="shared" si="36"/>
        <v>2539307.4415836083</v>
      </c>
      <c r="G116" s="523">
        <f t="shared" si="37"/>
        <v>2591031.8463455131</v>
      </c>
      <c r="H116" s="526">
        <f t="shared" si="38"/>
        <v>394795.04548140522</v>
      </c>
      <c r="I116" s="577">
        <f t="shared" si="39"/>
        <v>394795.04548140522</v>
      </c>
      <c r="J116" s="514">
        <f t="shared" si="29"/>
        <v>0</v>
      </c>
      <c r="K116" s="514"/>
      <c r="L116" s="525"/>
      <c r="M116" s="514">
        <f t="shared" si="40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2539307.4415836083</v>
      </c>
      <c r="E117" s="522">
        <f t="shared" si="35"/>
        <v>103448.80952380953</v>
      </c>
      <c r="F117" s="523">
        <f t="shared" si="36"/>
        <v>2435858.6320597986</v>
      </c>
      <c r="G117" s="523">
        <f t="shared" si="37"/>
        <v>2487583.0368217034</v>
      </c>
      <c r="H117" s="526">
        <f t="shared" si="38"/>
        <v>383162.83752087166</v>
      </c>
      <c r="I117" s="577">
        <f t="shared" si="39"/>
        <v>383162.83752087166</v>
      </c>
      <c r="J117" s="514">
        <f t="shared" si="29"/>
        <v>0</v>
      </c>
      <c r="K117" s="514"/>
      <c r="L117" s="525"/>
      <c r="M117" s="514">
        <f t="shared" si="40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2435858.6320597986</v>
      </c>
      <c r="E118" s="522">
        <f t="shared" si="35"/>
        <v>103448.80952380953</v>
      </c>
      <c r="F118" s="523">
        <f t="shared" si="36"/>
        <v>2332409.8225359889</v>
      </c>
      <c r="G118" s="523">
        <f t="shared" si="37"/>
        <v>2384134.2272978937</v>
      </c>
      <c r="H118" s="526">
        <f t="shared" si="38"/>
        <v>371530.6295603381</v>
      </c>
      <c r="I118" s="577">
        <f t="shared" si="39"/>
        <v>371530.6295603381</v>
      </c>
      <c r="J118" s="514">
        <f t="shared" si="29"/>
        <v>0</v>
      </c>
      <c r="K118" s="514"/>
      <c r="L118" s="525"/>
      <c r="M118" s="514">
        <f t="shared" si="40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2332409.8225359889</v>
      </c>
      <c r="E119" s="522">
        <f t="shared" si="35"/>
        <v>103448.80952380953</v>
      </c>
      <c r="F119" s="523">
        <f t="shared" si="36"/>
        <v>2228961.0130121792</v>
      </c>
      <c r="G119" s="523">
        <f t="shared" si="37"/>
        <v>2280685.417774084</v>
      </c>
      <c r="H119" s="526">
        <f t="shared" si="38"/>
        <v>359898.42159980454</v>
      </c>
      <c r="I119" s="577">
        <f t="shared" si="39"/>
        <v>359898.42159980454</v>
      </c>
      <c r="J119" s="514">
        <f t="shared" si="29"/>
        <v>0</v>
      </c>
      <c r="K119" s="514"/>
      <c r="L119" s="525"/>
      <c r="M119" s="514">
        <f t="shared" si="40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2228961.0130121792</v>
      </c>
      <c r="E120" s="522">
        <f t="shared" si="35"/>
        <v>103448.80952380953</v>
      </c>
      <c r="F120" s="523">
        <f t="shared" si="36"/>
        <v>2125512.2034883695</v>
      </c>
      <c r="G120" s="523">
        <f t="shared" si="37"/>
        <v>2177236.6082502743</v>
      </c>
      <c r="H120" s="526">
        <f t="shared" si="38"/>
        <v>348266.21363927098</v>
      </c>
      <c r="I120" s="577">
        <f t="shared" si="39"/>
        <v>348266.21363927098</v>
      </c>
      <c r="J120" s="514">
        <f t="shared" si="29"/>
        <v>0</v>
      </c>
      <c r="K120" s="514"/>
      <c r="L120" s="525"/>
      <c r="M120" s="514">
        <f t="shared" si="40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2125512.2034883695</v>
      </c>
      <c r="E121" s="522">
        <f t="shared" si="35"/>
        <v>103448.80952380953</v>
      </c>
      <c r="F121" s="523">
        <f t="shared" si="36"/>
        <v>2022063.39396456</v>
      </c>
      <c r="G121" s="523">
        <f t="shared" si="37"/>
        <v>2073787.7987264646</v>
      </c>
      <c r="H121" s="526">
        <f t="shared" si="38"/>
        <v>336634.00567873742</v>
      </c>
      <c r="I121" s="577">
        <f t="shared" si="39"/>
        <v>336634.00567873742</v>
      </c>
      <c r="J121" s="514">
        <f t="shared" si="29"/>
        <v>0</v>
      </c>
      <c r="K121" s="514"/>
      <c r="L121" s="525"/>
      <c r="M121" s="514">
        <f t="shared" si="40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2022063.39396456</v>
      </c>
      <c r="E122" s="522">
        <f t="shared" si="35"/>
        <v>103448.80952380953</v>
      </c>
      <c r="F122" s="523">
        <f t="shared" si="36"/>
        <v>1918614.5844407505</v>
      </c>
      <c r="G122" s="523">
        <f t="shared" si="37"/>
        <v>1970338.9892026554</v>
      </c>
      <c r="H122" s="526">
        <f t="shared" si="38"/>
        <v>325001.79771820398</v>
      </c>
      <c r="I122" s="577">
        <f t="shared" si="39"/>
        <v>325001.79771820398</v>
      </c>
      <c r="J122" s="514">
        <f t="shared" si="29"/>
        <v>0</v>
      </c>
      <c r="K122" s="514"/>
      <c r="L122" s="525"/>
      <c r="M122" s="514">
        <f t="shared" si="40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1918614.5844407505</v>
      </c>
      <c r="E123" s="522">
        <f t="shared" si="35"/>
        <v>103448.80952380953</v>
      </c>
      <c r="F123" s="523">
        <f t="shared" si="36"/>
        <v>1815165.7749169411</v>
      </c>
      <c r="G123" s="523">
        <f t="shared" si="37"/>
        <v>1866890.1796788457</v>
      </c>
      <c r="H123" s="526">
        <f t="shared" si="38"/>
        <v>313369.58975767042</v>
      </c>
      <c r="I123" s="577">
        <f t="shared" si="39"/>
        <v>313369.58975767042</v>
      </c>
      <c r="J123" s="514">
        <f t="shared" si="29"/>
        <v>0</v>
      </c>
      <c r="K123" s="514"/>
      <c r="L123" s="525"/>
      <c r="M123" s="514">
        <f t="shared" si="40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1815165.7749169411</v>
      </c>
      <c r="E124" s="522">
        <f t="shared" si="35"/>
        <v>103448.80952380953</v>
      </c>
      <c r="F124" s="523">
        <f t="shared" si="36"/>
        <v>1711716.9653931316</v>
      </c>
      <c r="G124" s="523">
        <f t="shared" si="37"/>
        <v>1763441.3701550364</v>
      </c>
      <c r="H124" s="526">
        <f t="shared" si="38"/>
        <v>301737.38179713686</v>
      </c>
      <c r="I124" s="577">
        <f t="shared" si="39"/>
        <v>301737.38179713686</v>
      </c>
      <c r="J124" s="514">
        <f t="shared" si="29"/>
        <v>0</v>
      </c>
      <c r="K124" s="514"/>
      <c r="L124" s="525"/>
      <c r="M124" s="514">
        <f t="shared" si="40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1711716.9653931316</v>
      </c>
      <c r="E125" s="522">
        <f t="shared" si="35"/>
        <v>103448.80952380953</v>
      </c>
      <c r="F125" s="523">
        <f t="shared" si="36"/>
        <v>1608268.1558693221</v>
      </c>
      <c r="G125" s="523">
        <f t="shared" si="37"/>
        <v>1659992.5606312267</v>
      </c>
      <c r="H125" s="526">
        <f t="shared" si="38"/>
        <v>290105.1738366033</v>
      </c>
      <c r="I125" s="577">
        <f t="shared" si="39"/>
        <v>290105.1738366033</v>
      </c>
      <c r="J125" s="514">
        <f t="shared" si="29"/>
        <v>0</v>
      </c>
      <c r="K125" s="514"/>
      <c r="L125" s="525"/>
      <c r="M125" s="514">
        <f t="shared" si="40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1608268.1558693221</v>
      </c>
      <c r="E126" s="522">
        <f t="shared" si="35"/>
        <v>103448.80952380953</v>
      </c>
      <c r="F126" s="523">
        <f t="shared" si="36"/>
        <v>1504819.3463455127</v>
      </c>
      <c r="G126" s="523">
        <f t="shared" si="37"/>
        <v>1556543.7511074175</v>
      </c>
      <c r="H126" s="526">
        <f t="shared" si="38"/>
        <v>278472.96587606985</v>
      </c>
      <c r="I126" s="577">
        <f t="shared" si="39"/>
        <v>278472.96587606985</v>
      </c>
      <c r="J126" s="514">
        <f t="shared" si="29"/>
        <v>0</v>
      </c>
      <c r="K126" s="514"/>
      <c r="L126" s="525"/>
      <c r="M126" s="514">
        <f t="shared" si="40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1504819.3463455127</v>
      </c>
      <c r="E127" s="522">
        <f t="shared" si="35"/>
        <v>103448.80952380953</v>
      </c>
      <c r="F127" s="523">
        <f t="shared" si="36"/>
        <v>1401370.5368217032</v>
      </c>
      <c r="G127" s="523">
        <f t="shared" si="37"/>
        <v>1453094.9415836078</v>
      </c>
      <c r="H127" s="526">
        <f t="shared" si="38"/>
        <v>266840.75791553629</v>
      </c>
      <c r="I127" s="577">
        <f t="shared" si="39"/>
        <v>266840.75791553629</v>
      </c>
      <c r="J127" s="514">
        <f t="shared" si="29"/>
        <v>0</v>
      </c>
      <c r="K127" s="514"/>
      <c r="L127" s="525"/>
      <c r="M127" s="514">
        <f t="shared" si="40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1401370.5368217032</v>
      </c>
      <c r="E128" s="522">
        <f t="shared" si="35"/>
        <v>103448.80952380953</v>
      </c>
      <c r="F128" s="523">
        <f t="shared" si="36"/>
        <v>1297921.7272978937</v>
      </c>
      <c r="G128" s="523">
        <f t="shared" si="37"/>
        <v>1349646.1320597986</v>
      </c>
      <c r="H128" s="526">
        <f t="shared" si="38"/>
        <v>255208.54995500276</v>
      </c>
      <c r="I128" s="577">
        <f t="shared" si="39"/>
        <v>255208.54995500276</v>
      </c>
      <c r="J128" s="514">
        <f t="shared" si="29"/>
        <v>0</v>
      </c>
      <c r="K128" s="514"/>
      <c r="L128" s="525"/>
      <c r="M128" s="514">
        <f t="shared" si="40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1297921.7272978937</v>
      </c>
      <c r="E129" s="522">
        <f t="shared" si="35"/>
        <v>103448.80952380953</v>
      </c>
      <c r="F129" s="523">
        <f t="shared" si="36"/>
        <v>1194472.9177740843</v>
      </c>
      <c r="G129" s="523">
        <f t="shared" si="37"/>
        <v>1246197.3225359889</v>
      </c>
      <c r="H129" s="526">
        <f t="shared" si="38"/>
        <v>243576.3419944692</v>
      </c>
      <c r="I129" s="577">
        <f t="shared" si="39"/>
        <v>243576.3419944692</v>
      </c>
      <c r="J129" s="514">
        <f t="shared" si="29"/>
        <v>0</v>
      </c>
      <c r="K129" s="514"/>
      <c r="L129" s="525"/>
      <c r="M129" s="514">
        <f t="shared" si="40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1194472.9177740843</v>
      </c>
      <c r="E130" s="522">
        <f t="shared" si="35"/>
        <v>103448.80952380953</v>
      </c>
      <c r="F130" s="523">
        <f t="shared" si="36"/>
        <v>1091024.1082502748</v>
      </c>
      <c r="G130" s="523">
        <f t="shared" si="37"/>
        <v>1142748.5130121796</v>
      </c>
      <c r="H130" s="526">
        <f t="shared" si="38"/>
        <v>231944.13403393573</v>
      </c>
      <c r="I130" s="577">
        <f t="shared" si="39"/>
        <v>231944.13403393573</v>
      </c>
      <c r="J130" s="514">
        <f t="shared" si="29"/>
        <v>0</v>
      </c>
      <c r="K130" s="514"/>
      <c r="L130" s="525"/>
      <c r="M130" s="514">
        <f t="shared" si="40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1091024.1082502748</v>
      </c>
      <c r="E131" s="522">
        <f t="shared" si="35"/>
        <v>103448.80952380953</v>
      </c>
      <c r="F131" s="523">
        <f t="shared" si="36"/>
        <v>987575.29872646532</v>
      </c>
      <c r="G131" s="523">
        <f t="shared" si="37"/>
        <v>1039299.7034883701</v>
      </c>
      <c r="H131" s="526">
        <f t="shared" si="38"/>
        <v>220311.92607340217</v>
      </c>
      <c r="I131" s="577">
        <f t="shared" si="39"/>
        <v>220311.92607340217</v>
      </c>
      <c r="J131" s="514">
        <f t="shared" si="29"/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987575.29872646532</v>
      </c>
      <c r="E132" s="522">
        <f t="shared" si="35"/>
        <v>103448.80952380953</v>
      </c>
      <c r="F132" s="523">
        <f t="shared" si="36"/>
        <v>884126.48920265585</v>
      </c>
      <c r="G132" s="523">
        <f t="shared" si="37"/>
        <v>935850.89396456059</v>
      </c>
      <c r="H132" s="526">
        <f t="shared" si="38"/>
        <v>208679.71811286864</v>
      </c>
      <c r="I132" s="577">
        <f t="shared" si="39"/>
        <v>208679.71811286864</v>
      </c>
      <c r="J132" s="514">
        <f t="shared" si="29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884126.48920265585</v>
      </c>
      <c r="E133" s="522">
        <f t="shared" si="35"/>
        <v>103448.80952380953</v>
      </c>
      <c r="F133" s="523">
        <f t="shared" si="36"/>
        <v>780677.67967884638</v>
      </c>
      <c r="G133" s="523">
        <f t="shared" si="37"/>
        <v>832402.08444075112</v>
      </c>
      <c r="H133" s="526">
        <f t="shared" si="38"/>
        <v>197047.5101523351</v>
      </c>
      <c r="I133" s="577">
        <f t="shared" si="39"/>
        <v>197047.5101523351</v>
      </c>
      <c r="J133" s="514">
        <f t="shared" si="29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780677.67967884638</v>
      </c>
      <c r="E134" s="522">
        <f t="shared" si="35"/>
        <v>103448.80952380953</v>
      </c>
      <c r="F134" s="523">
        <f t="shared" si="36"/>
        <v>677228.87015503692</v>
      </c>
      <c r="G134" s="523">
        <f t="shared" si="37"/>
        <v>728953.27491694165</v>
      </c>
      <c r="H134" s="526">
        <f t="shared" si="38"/>
        <v>185415.30219180157</v>
      </c>
      <c r="I134" s="577">
        <f t="shared" si="39"/>
        <v>185415.30219180157</v>
      </c>
      <c r="J134" s="514">
        <f t="shared" si="29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677228.87015503692</v>
      </c>
      <c r="E135" s="522">
        <f t="shared" si="35"/>
        <v>103448.80952380953</v>
      </c>
      <c r="F135" s="523">
        <f t="shared" si="36"/>
        <v>573780.06063122745</v>
      </c>
      <c r="G135" s="523">
        <f t="shared" si="37"/>
        <v>625504.46539313218</v>
      </c>
      <c r="H135" s="526">
        <f t="shared" si="38"/>
        <v>173783.09423126804</v>
      </c>
      <c r="I135" s="577">
        <f t="shared" si="39"/>
        <v>173783.09423126804</v>
      </c>
      <c r="J135" s="514">
        <f t="shared" si="29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573780.06063122745</v>
      </c>
      <c r="E136" s="522">
        <f t="shared" si="35"/>
        <v>103448.80952380953</v>
      </c>
      <c r="F136" s="523">
        <f t="shared" si="36"/>
        <v>470331.25110741792</v>
      </c>
      <c r="G136" s="523">
        <f t="shared" si="37"/>
        <v>522055.65586932271</v>
      </c>
      <c r="H136" s="526">
        <f t="shared" si="38"/>
        <v>162150.88627073451</v>
      </c>
      <c r="I136" s="577">
        <f t="shared" si="39"/>
        <v>162150.88627073451</v>
      </c>
      <c r="J136" s="514">
        <f t="shared" si="29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470331.25110741792</v>
      </c>
      <c r="E137" s="522">
        <f t="shared" si="35"/>
        <v>103448.80952380953</v>
      </c>
      <c r="F137" s="523">
        <f t="shared" si="36"/>
        <v>366882.44158360839</v>
      </c>
      <c r="G137" s="523">
        <f t="shared" si="37"/>
        <v>418606.84634551313</v>
      </c>
      <c r="H137" s="526">
        <f t="shared" si="38"/>
        <v>150518.67831020098</v>
      </c>
      <c r="I137" s="577">
        <f t="shared" si="39"/>
        <v>150518.67831020098</v>
      </c>
      <c r="J137" s="514">
        <f t="shared" si="29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366882.44158360839</v>
      </c>
      <c r="E138" s="522">
        <f t="shared" si="35"/>
        <v>103448.80952380953</v>
      </c>
      <c r="F138" s="523">
        <f t="shared" si="36"/>
        <v>263433.63205979887</v>
      </c>
      <c r="G138" s="523">
        <f t="shared" si="37"/>
        <v>315158.03682170366</v>
      </c>
      <c r="H138" s="526">
        <f t="shared" si="38"/>
        <v>138886.47034966745</v>
      </c>
      <c r="I138" s="577">
        <f t="shared" si="39"/>
        <v>138886.47034966745</v>
      </c>
      <c r="J138" s="514">
        <f t="shared" si="29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263433.63205979887</v>
      </c>
      <c r="E139" s="522">
        <f t="shared" si="35"/>
        <v>103448.80952380953</v>
      </c>
      <c r="F139" s="523">
        <f t="shared" si="36"/>
        <v>159984.82253598934</v>
      </c>
      <c r="G139" s="523">
        <f t="shared" si="37"/>
        <v>211709.2272978941</v>
      </c>
      <c r="H139" s="526">
        <f t="shared" si="38"/>
        <v>127254.2623891339</v>
      </c>
      <c r="I139" s="577">
        <f t="shared" si="39"/>
        <v>127254.2623891339</v>
      </c>
      <c r="J139" s="514">
        <f t="shared" si="29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159984.82253598934</v>
      </c>
      <c r="E140" s="522">
        <f t="shared" si="35"/>
        <v>103448.80952380953</v>
      </c>
      <c r="F140" s="523">
        <f t="shared" si="36"/>
        <v>56536.013012179814</v>
      </c>
      <c r="G140" s="523">
        <f t="shared" si="37"/>
        <v>108260.41777408458</v>
      </c>
      <c r="H140" s="526">
        <f t="shared" si="38"/>
        <v>115622.05442860037</v>
      </c>
      <c r="I140" s="577">
        <f t="shared" si="39"/>
        <v>115622.05442860037</v>
      </c>
      <c r="J140" s="514">
        <f t="shared" si="29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56536.013012179814</v>
      </c>
      <c r="E141" s="522">
        <f t="shared" si="35"/>
        <v>56536.013012179814</v>
      </c>
      <c r="F141" s="523">
        <f t="shared" si="36"/>
        <v>0</v>
      </c>
      <c r="G141" s="523">
        <f t="shared" si="37"/>
        <v>28268.006506089907</v>
      </c>
      <c r="H141" s="526">
        <f t="shared" si="38"/>
        <v>59714.583474441853</v>
      </c>
      <c r="I141" s="577">
        <f t="shared" si="39"/>
        <v>59714.583474441853</v>
      </c>
      <c r="J141" s="514">
        <f t="shared" si="29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5"/>
        <v>0</v>
      </c>
      <c r="F142" s="523">
        <f t="shared" si="36"/>
        <v>0</v>
      </c>
      <c r="G142" s="523">
        <f t="shared" si="37"/>
        <v>0</v>
      </c>
      <c r="H142" s="526">
        <f t="shared" si="38"/>
        <v>0</v>
      </c>
      <c r="I142" s="577">
        <f t="shared" si="39"/>
        <v>0</v>
      </c>
      <c r="J142" s="514">
        <f t="shared" si="29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5"/>
        <v>0</v>
      </c>
      <c r="F143" s="523">
        <f t="shared" si="36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29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5"/>
        <v>0</v>
      </c>
      <c r="F144" s="523">
        <f t="shared" si="36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29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5"/>
        <v>0</v>
      </c>
      <c r="F145" s="523">
        <f t="shared" si="36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29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5"/>
        <v>0</v>
      </c>
      <c r="F146" s="523">
        <f t="shared" si="36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29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5"/>
        <v>0</v>
      </c>
      <c r="F147" s="523">
        <f t="shared" si="36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29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5"/>
        <v>0</v>
      </c>
      <c r="F148" s="523">
        <f t="shared" si="36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29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5"/>
        <v>0</v>
      </c>
      <c r="F149" s="523">
        <f t="shared" si="36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29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5"/>
        <v>0</v>
      </c>
      <c r="F150" s="523">
        <f t="shared" si="36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29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5"/>
        <v>0</v>
      </c>
      <c r="F151" s="523">
        <f t="shared" si="36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29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5"/>
        <v>0</v>
      </c>
      <c r="F152" s="523">
        <f t="shared" si="36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29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5"/>
        <v>0</v>
      </c>
      <c r="F153" s="523">
        <f t="shared" si="36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29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5"/>
        <v>0</v>
      </c>
      <c r="F154" s="523">
        <f t="shared" si="36"/>
        <v>0</v>
      </c>
      <c r="G154" s="523">
        <f t="shared" si="37"/>
        <v>0</v>
      </c>
      <c r="H154" s="526">
        <f t="shared" si="38"/>
        <v>0</v>
      </c>
      <c r="I154" s="577">
        <f t="shared" si="39"/>
        <v>0</v>
      </c>
      <c r="J154" s="514">
        <f t="shared" si="29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>
      <c r="C155" s="374" t="s">
        <v>78</v>
      </c>
      <c r="D155" s="375"/>
      <c r="E155" s="375">
        <f>SUM(E99:E154)</f>
        <v>4344850.0000000019</v>
      </c>
      <c r="F155" s="375"/>
      <c r="G155" s="375"/>
      <c r="H155" s="375">
        <f>SUM(H99:H154)</f>
        <v>14900585.48042482</v>
      </c>
      <c r="I155" s="375">
        <f>SUM(I99:I154)</f>
        <v>14900585.48042482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" style="183" customWidth="1"/>
    <col min="13" max="13" width="17.7109375" style="183" customWidth="1"/>
    <col min="14" max="14" width="19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731383.75654612202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731383.75654612202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666" t="s">
        <v>497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152136.64285714287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889084.4471340694</v>
      </c>
      <c r="H22" s="610">
        <v>889084.4471340694</v>
      </c>
      <c r="I22" s="511">
        <f t="shared" si="6"/>
        <v>0</v>
      </c>
      <c r="J22" s="511"/>
      <c r="K22" s="518">
        <f t="shared" si="0"/>
        <v>889084.4471340694</v>
      </c>
      <c r="L22" s="519">
        <f t="shared" si="1"/>
        <v>0</v>
      </c>
      <c r="M22" s="518">
        <f t="shared" si="2"/>
        <v>889084.4471340694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155847.29268292684</v>
      </c>
      <c r="F23" s="626">
        <v>5535475.3173657814</v>
      </c>
      <c r="G23" s="609">
        <v>869277.17590012413</v>
      </c>
      <c r="H23" s="610">
        <v>869277.17590012413</v>
      </c>
      <c r="I23" s="511">
        <f t="shared" si="6"/>
        <v>0</v>
      </c>
      <c r="J23" s="511"/>
      <c r="K23" s="518">
        <f t="shared" ref="K23" si="7">G23</f>
        <v>869277.17590012413</v>
      </c>
      <c r="L23" s="519">
        <f t="shared" ref="L23" si="8">IF(K23&lt;&gt;0,+G23-K23,0)</f>
        <v>0</v>
      </c>
      <c r="M23" s="518">
        <f t="shared" ref="M23" si="9">H23</f>
        <v>869277.17590012413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714348.32768844545</v>
      </c>
      <c r="H24" s="610">
        <v>714348.32768844545</v>
      </c>
      <c r="I24" s="511">
        <f t="shared" si="6"/>
        <v>0</v>
      </c>
      <c r="J24" s="511"/>
      <c r="K24" s="518">
        <f t="shared" ref="K24" si="12">G24</f>
        <v>714348.32768844545</v>
      </c>
      <c r="L24" s="519">
        <f t="shared" ref="L24" si="13">IF(K24&lt;&gt;0,+G24-K24,0)</f>
        <v>0</v>
      </c>
      <c r="M24" s="518">
        <f t="shared" ref="M24" si="14">H24</f>
        <v>714348.32768844545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5386876.7359704329</v>
      </c>
      <c r="E25" s="609">
        <v>152136.64285714287</v>
      </c>
      <c r="F25" s="626">
        <v>5234740.0931132901</v>
      </c>
      <c r="G25" s="609">
        <v>715106.47264918196</v>
      </c>
      <c r="H25" s="610">
        <v>715106.47264918196</v>
      </c>
      <c r="I25" s="511">
        <f t="shared" si="6"/>
        <v>0</v>
      </c>
      <c r="J25" s="511"/>
      <c r="K25" s="518">
        <f t="shared" ref="K25" si="15">G25</f>
        <v>715106.47264918196</v>
      </c>
      <c r="L25" s="519">
        <f t="shared" ref="L25" si="16">IF(K25&lt;&gt;0,+G25-K25,0)</f>
        <v>0</v>
      </c>
      <c r="M25" s="518">
        <f t="shared" ref="M25" si="17">H25</f>
        <v>715106.47264918196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523">
        <f>IF(F25+SUM(E$17:E25)=D$10,F25,D$10-SUM(E$17:E25))</f>
        <v>5227491.3818257116</v>
      </c>
      <c r="E26" s="522">
        <f t="shared" ref="E26:E72" si="18">IF(+$I$14&lt;F25,$I$14,D26)</f>
        <v>152136.64285714287</v>
      </c>
      <c r="F26" s="523">
        <f t="shared" ref="F26:F72" si="19">+D26-E26</f>
        <v>5075354.7389685689</v>
      </c>
      <c r="G26" s="524">
        <f t="shared" ref="G26:G52" si="20">+I$12*((D26+F26)/2)+E26</f>
        <v>731383.75654612202</v>
      </c>
      <c r="H26" s="491">
        <f t="shared" ref="H26:H52" si="21">+I$13*((D26+F26)/2)+E26</f>
        <v>731383.75654612202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5075354.7389685689</v>
      </c>
      <c r="E27" s="522">
        <f t="shared" si="18"/>
        <v>152136.64285714287</v>
      </c>
      <c r="F27" s="523">
        <f t="shared" si="19"/>
        <v>4923218.0961114261</v>
      </c>
      <c r="G27" s="524">
        <f t="shared" si="20"/>
        <v>714276.88913722825</v>
      </c>
      <c r="H27" s="491">
        <f t="shared" si="21"/>
        <v>714276.88913722825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4923218.0961114261</v>
      </c>
      <c r="E28" s="522">
        <f t="shared" si="18"/>
        <v>152136.64285714287</v>
      </c>
      <c r="F28" s="523">
        <f t="shared" si="19"/>
        <v>4771081.4532542834</v>
      </c>
      <c r="G28" s="524">
        <f t="shared" si="20"/>
        <v>697170.02172833472</v>
      </c>
      <c r="H28" s="491">
        <f t="shared" si="21"/>
        <v>697170.02172833472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4771081.4532542834</v>
      </c>
      <c r="E29" s="522">
        <f t="shared" si="18"/>
        <v>152136.64285714287</v>
      </c>
      <c r="F29" s="523">
        <f t="shared" si="19"/>
        <v>4618944.8103971407</v>
      </c>
      <c r="G29" s="524">
        <f t="shared" si="20"/>
        <v>680063.15431944106</v>
      </c>
      <c r="H29" s="491">
        <f t="shared" si="21"/>
        <v>680063.15431944106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4618944.8103971407</v>
      </c>
      <c r="E30" s="522">
        <f t="shared" si="18"/>
        <v>152136.64285714287</v>
      </c>
      <c r="F30" s="523">
        <f t="shared" si="19"/>
        <v>4466808.167539998</v>
      </c>
      <c r="G30" s="524">
        <f t="shared" si="20"/>
        <v>662956.28691054753</v>
      </c>
      <c r="H30" s="491">
        <f t="shared" si="21"/>
        <v>662956.28691054753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4466808.167539998</v>
      </c>
      <c r="E31" s="522">
        <f t="shared" si="18"/>
        <v>152136.64285714287</v>
      </c>
      <c r="F31" s="523">
        <f t="shared" si="19"/>
        <v>4314671.5246828552</v>
      </c>
      <c r="G31" s="524">
        <f t="shared" si="20"/>
        <v>645849.41950165376</v>
      </c>
      <c r="H31" s="491">
        <f t="shared" si="21"/>
        <v>645849.41950165376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4314671.5246828552</v>
      </c>
      <c r="E32" s="522">
        <f t="shared" si="18"/>
        <v>152136.64285714287</v>
      </c>
      <c r="F32" s="523">
        <f t="shared" si="19"/>
        <v>4162534.8818257125</v>
      </c>
      <c r="G32" s="524">
        <f t="shared" si="20"/>
        <v>628742.55209276022</v>
      </c>
      <c r="H32" s="491">
        <f t="shared" si="21"/>
        <v>628742.55209276022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4162534.8818257125</v>
      </c>
      <c r="E33" s="522">
        <f t="shared" si="18"/>
        <v>152136.64285714287</v>
      </c>
      <c r="F33" s="523">
        <f t="shared" si="19"/>
        <v>4010398.2389685698</v>
      </c>
      <c r="G33" s="524">
        <f t="shared" si="20"/>
        <v>611635.68468386657</v>
      </c>
      <c r="H33" s="491">
        <f t="shared" si="21"/>
        <v>611635.68468386657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4010398.2389685698</v>
      </c>
      <c r="E34" s="522">
        <f t="shared" si="18"/>
        <v>152136.64285714287</v>
      </c>
      <c r="F34" s="523">
        <f t="shared" si="19"/>
        <v>3858261.5961114271</v>
      </c>
      <c r="G34" s="524">
        <f t="shared" si="20"/>
        <v>594528.81727497291</v>
      </c>
      <c r="H34" s="491">
        <f t="shared" si="21"/>
        <v>594528.81727497291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3858261.5961114271</v>
      </c>
      <c r="E35" s="522">
        <f t="shared" si="18"/>
        <v>152136.64285714287</v>
      </c>
      <c r="F35" s="523">
        <f t="shared" si="19"/>
        <v>3706124.9532542843</v>
      </c>
      <c r="G35" s="524">
        <f t="shared" si="20"/>
        <v>577421.94986607926</v>
      </c>
      <c r="H35" s="491">
        <f t="shared" si="21"/>
        <v>577421.94986607926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3706124.9532542843</v>
      </c>
      <c r="E36" s="522">
        <f t="shared" si="18"/>
        <v>152136.64285714287</v>
      </c>
      <c r="F36" s="523">
        <f t="shared" si="19"/>
        <v>3553988.3103971416</v>
      </c>
      <c r="G36" s="524">
        <f t="shared" si="20"/>
        <v>560315.08245718561</v>
      </c>
      <c r="H36" s="491">
        <f t="shared" si="21"/>
        <v>560315.08245718561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3553988.3103971416</v>
      </c>
      <c r="E37" s="522">
        <f t="shared" si="18"/>
        <v>152136.64285714287</v>
      </c>
      <c r="F37" s="523">
        <f t="shared" si="19"/>
        <v>3401851.6675399989</v>
      </c>
      <c r="G37" s="524">
        <f t="shared" si="20"/>
        <v>543208.21504829195</v>
      </c>
      <c r="H37" s="491">
        <f t="shared" si="21"/>
        <v>543208.21504829195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3401851.6675399989</v>
      </c>
      <c r="E38" s="522">
        <f t="shared" si="18"/>
        <v>152136.64285714287</v>
      </c>
      <c r="F38" s="523">
        <f t="shared" si="19"/>
        <v>3249715.0246828562</v>
      </c>
      <c r="G38" s="524">
        <f t="shared" si="20"/>
        <v>526101.3476393983</v>
      </c>
      <c r="H38" s="491">
        <f t="shared" si="21"/>
        <v>526101.3476393983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3249715.0246828562</v>
      </c>
      <c r="E39" s="522">
        <f t="shared" si="18"/>
        <v>152136.64285714287</v>
      </c>
      <c r="F39" s="523">
        <f t="shared" si="19"/>
        <v>3097578.3818257134</v>
      </c>
      <c r="G39" s="524">
        <f t="shared" si="20"/>
        <v>508994.48023050465</v>
      </c>
      <c r="H39" s="491">
        <f t="shared" si="21"/>
        <v>508994.48023050465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3097578.3818257134</v>
      </c>
      <c r="E40" s="522">
        <f t="shared" si="18"/>
        <v>152136.64285714287</v>
      </c>
      <c r="F40" s="523">
        <f t="shared" si="19"/>
        <v>2945441.7389685707</v>
      </c>
      <c r="G40" s="524">
        <f t="shared" si="20"/>
        <v>491887.61282161111</v>
      </c>
      <c r="H40" s="491">
        <f t="shared" si="21"/>
        <v>491887.61282161111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2945441.7389685707</v>
      </c>
      <c r="E41" s="522">
        <f t="shared" si="18"/>
        <v>152136.64285714287</v>
      </c>
      <c r="F41" s="523">
        <f t="shared" si="19"/>
        <v>2793305.096111428</v>
      </c>
      <c r="G41" s="524">
        <f t="shared" si="20"/>
        <v>474780.74541271746</v>
      </c>
      <c r="H41" s="491">
        <f t="shared" si="21"/>
        <v>474780.74541271746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2793305.096111428</v>
      </c>
      <c r="E42" s="522">
        <f t="shared" si="18"/>
        <v>152136.64285714287</v>
      </c>
      <c r="F42" s="523">
        <f t="shared" si="19"/>
        <v>2641168.4532542853</v>
      </c>
      <c r="G42" s="524">
        <f t="shared" si="20"/>
        <v>457673.8780038238</v>
      </c>
      <c r="H42" s="491">
        <f t="shared" si="21"/>
        <v>457673.8780038238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2641168.4532542853</v>
      </c>
      <c r="E43" s="522">
        <f t="shared" si="18"/>
        <v>152136.64285714287</v>
      </c>
      <c r="F43" s="523">
        <f t="shared" si="19"/>
        <v>2489031.8103971425</v>
      </c>
      <c r="G43" s="524">
        <f t="shared" si="20"/>
        <v>440567.01059493015</v>
      </c>
      <c r="H43" s="491">
        <f t="shared" si="21"/>
        <v>440567.01059493015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2489031.8103971425</v>
      </c>
      <c r="E44" s="522">
        <f t="shared" si="18"/>
        <v>152136.64285714287</v>
      </c>
      <c r="F44" s="523">
        <f t="shared" si="19"/>
        <v>2336895.1675399998</v>
      </c>
      <c r="G44" s="524">
        <f t="shared" si="20"/>
        <v>423460.1431860365</v>
      </c>
      <c r="H44" s="491">
        <f t="shared" si="21"/>
        <v>423460.1431860365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2336895.1675399998</v>
      </c>
      <c r="E45" s="522">
        <f t="shared" si="18"/>
        <v>152136.64285714287</v>
      </c>
      <c r="F45" s="523">
        <f t="shared" si="19"/>
        <v>2184758.5246828571</v>
      </c>
      <c r="G45" s="524">
        <f t="shared" si="20"/>
        <v>406353.27577714284</v>
      </c>
      <c r="H45" s="491">
        <f t="shared" si="21"/>
        <v>406353.27577714284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2184758.5246828571</v>
      </c>
      <c r="E46" s="522">
        <f t="shared" si="18"/>
        <v>152136.64285714287</v>
      </c>
      <c r="F46" s="523">
        <f t="shared" si="19"/>
        <v>2032621.8818257141</v>
      </c>
      <c r="G46" s="524">
        <f t="shared" si="20"/>
        <v>389246.40836824919</v>
      </c>
      <c r="H46" s="491">
        <f t="shared" si="21"/>
        <v>389246.40836824919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2032621.8818257141</v>
      </c>
      <c r="E47" s="522">
        <f t="shared" si="18"/>
        <v>152136.64285714287</v>
      </c>
      <c r="F47" s="523">
        <f t="shared" si="19"/>
        <v>1880485.2389685712</v>
      </c>
      <c r="G47" s="524">
        <f t="shared" si="20"/>
        <v>372139.54095935554</v>
      </c>
      <c r="H47" s="491">
        <f t="shared" si="21"/>
        <v>372139.54095935554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1880485.2389685712</v>
      </c>
      <c r="E48" s="522">
        <f t="shared" si="18"/>
        <v>152136.64285714287</v>
      </c>
      <c r="F48" s="523">
        <f t="shared" si="19"/>
        <v>1728348.5961114282</v>
      </c>
      <c r="G48" s="524">
        <f t="shared" si="20"/>
        <v>355032.67355046188</v>
      </c>
      <c r="H48" s="491">
        <f t="shared" si="21"/>
        <v>355032.67355046188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1728348.5961114282</v>
      </c>
      <c r="E49" s="522">
        <f t="shared" si="18"/>
        <v>152136.64285714287</v>
      </c>
      <c r="F49" s="523">
        <f t="shared" si="19"/>
        <v>1576211.9532542853</v>
      </c>
      <c r="G49" s="524">
        <f t="shared" si="20"/>
        <v>337925.80614156823</v>
      </c>
      <c r="H49" s="491">
        <f t="shared" si="21"/>
        <v>337925.80614156823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1576211.9532542853</v>
      </c>
      <c r="E50" s="522">
        <f t="shared" si="18"/>
        <v>152136.64285714287</v>
      </c>
      <c r="F50" s="523">
        <f t="shared" si="19"/>
        <v>1424075.3103971423</v>
      </c>
      <c r="G50" s="524">
        <f t="shared" si="20"/>
        <v>320818.93873267458</v>
      </c>
      <c r="H50" s="491">
        <f t="shared" si="21"/>
        <v>320818.93873267458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1424075.3103971423</v>
      </c>
      <c r="E51" s="522">
        <f t="shared" si="18"/>
        <v>152136.64285714287</v>
      </c>
      <c r="F51" s="523">
        <f t="shared" si="19"/>
        <v>1271938.6675399994</v>
      </c>
      <c r="G51" s="524">
        <f t="shared" si="20"/>
        <v>303712.07132378087</v>
      </c>
      <c r="H51" s="491">
        <f t="shared" si="21"/>
        <v>303712.07132378087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1271938.6675399994</v>
      </c>
      <c r="E52" s="522">
        <f t="shared" si="18"/>
        <v>152136.64285714287</v>
      </c>
      <c r="F52" s="523">
        <f t="shared" si="19"/>
        <v>1119802.0246828564</v>
      </c>
      <c r="G52" s="524">
        <f t="shared" si="20"/>
        <v>286605.20391488727</v>
      </c>
      <c r="H52" s="491">
        <f t="shared" si="21"/>
        <v>286605.20391488727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1119802.0246828564</v>
      </c>
      <c r="E53" s="522">
        <f t="shared" si="18"/>
        <v>152136.64285714287</v>
      </c>
      <c r="F53" s="523">
        <f t="shared" si="19"/>
        <v>967665.38182571356</v>
      </c>
      <c r="G53" s="524">
        <f t="shared" ref="G53:G72" si="23">+I$12*((D53+F53)/2)+E53</f>
        <v>269498.33650599356</v>
      </c>
      <c r="H53" s="491">
        <f t="shared" ref="H53:H72" si="24">+I$13*((D53+F53)/2)+E53</f>
        <v>269498.33650599356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967665.38182571356</v>
      </c>
      <c r="E54" s="522">
        <f t="shared" si="18"/>
        <v>152136.64285714287</v>
      </c>
      <c r="F54" s="523">
        <f t="shared" si="19"/>
        <v>815528.73896857072</v>
      </c>
      <c r="G54" s="524">
        <f t="shared" si="23"/>
        <v>252391.46909709991</v>
      </c>
      <c r="H54" s="491">
        <f t="shared" si="24"/>
        <v>252391.46909709991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815528.73896857072</v>
      </c>
      <c r="E55" s="522">
        <f t="shared" si="18"/>
        <v>152136.64285714287</v>
      </c>
      <c r="F55" s="523">
        <f t="shared" si="19"/>
        <v>663392.09611142788</v>
      </c>
      <c r="G55" s="524">
        <f t="shared" si="23"/>
        <v>235284.60168820625</v>
      </c>
      <c r="H55" s="491">
        <f t="shared" si="24"/>
        <v>235284.60168820625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663392.09611142788</v>
      </c>
      <c r="E56" s="522">
        <f t="shared" si="18"/>
        <v>152136.64285714287</v>
      </c>
      <c r="F56" s="523">
        <f t="shared" si="19"/>
        <v>511255.45325428504</v>
      </c>
      <c r="G56" s="524">
        <f t="shared" si="23"/>
        <v>218177.7342793126</v>
      </c>
      <c r="H56" s="491">
        <f t="shared" si="24"/>
        <v>218177.7342793126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511255.45325428504</v>
      </c>
      <c r="E57" s="522">
        <f t="shared" si="18"/>
        <v>152136.64285714287</v>
      </c>
      <c r="F57" s="523">
        <f t="shared" si="19"/>
        <v>359118.8103971422</v>
      </c>
      <c r="G57" s="524">
        <f t="shared" si="23"/>
        <v>201070.86687041895</v>
      </c>
      <c r="H57" s="491">
        <f t="shared" si="24"/>
        <v>201070.86687041895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359118.8103971422</v>
      </c>
      <c r="E58" s="522">
        <f t="shared" si="18"/>
        <v>152136.64285714287</v>
      </c>
      <c r="F58" s="523">
        <f t="shared" si="19"/>
        <v>206982.16753999933</v>
      </c>
      <c r="G58" s="524">
        <f t="shared" si="23"/>
        <v>183963.99946152529</v>
      </c>
      <c r="H58" s="491">
        <f t="shared" si="24"/>
        <v>183963.99946152529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206982.16753999933</v>
      </c>
      <c r="E59" s="522">
        <f t="shared" si="18"/>
        <v>152136.64285714287</v>
      </c>
      <c r="F59" s="523">
        <f t="shared" si="19"/>
        <v>54845.524682856456</v>
      </c>
      <c r="G59" s="524">
        <f t="shared" si="23"/>
        <v>166857.13205263164</v>
      </c>
      <c r="H59" s="491">
        <f t="shared" si="24"/>
        <v>166857.13205263164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54845.524682856456</v>
      </c>
      <c r="E60" s="522">
        <f t="shared" si="18"/>
        <v>54845.524682856456</v>
      </c>
      <c r="F60" s="523">
        <f t="shared" si="19"/>
        <v>0</v>
      </c>
      <c r="G60" s="524">
        <f t="shared" si="23"/>
        <v>57929.052428377428</v>
      </c>
      <c r="H60" s="491">
        <f t="shared" si="24"/>
        <v>57929.052428377428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6389738.9999999991</v>
      </c>
      <c r="F73" s="375"/>
      <c r="G73" s="375">
        <f>SUM(G17:G72)</f>
        <v>21237136.98745396</v>
      </c>
      <c r="H73" s="375">
        <f>SUM(H17:H72)</f>
        <v>21237136.98745396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714348.32768844545</v>
      </c>
      <c r="N87" s="546">
        <f>IF(J92&lt;D11,0,VLOOKUP(J92,C17:O72,11))</f>
        <v>714348.32768844545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730645.78949753172</v>
      </c>
      <c r="N88" s="550">
        <f>IF(J92&lt;D11,0,VLOOKUP(J92,C99:P154,7))</f>
        <v>730645.78949753172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16297.461809086264</v>
      </c>
      <c r="N89" s="555">
        <f>+N88-N87</f>
        <v>16297.461809086264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152136.64285714287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25">H99</f>
        <v>233617.21066655827</v>
      </c>
      <c r="M99" s="519">
        <f t="shared" ref="M99:M104" si="26">IF(L99&lt;&gt;0,+H99-L99,0)</f>
        <v>0</v>
      </c>
      <c r="N99" s="518">
        <f t="shared" ref="N99:N104" si="27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25"/>
        <v>550651.80741983175</v>
      </c>
      <c r="M100" s="519">
        <f t="shared" si="26"/>
        <v>0</v>
      </c>
      <c r="N100" s="518">
        <f t="shared" si="27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25"/>
        <v>960063.54821647424</v>
      </c>
      <c r="M101" s="519">
        <f t="shared" si="26"/>
        <v>0</v>
      </c>
      <c r="N101" s="518">
        <f t="shared" si="27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29">+I102-H102</f>
        <v>0</v>
      </c>
      <c r="K102" s="514"/>
      <c r="L102" s="518">
        <f t="shared" si="25"/>
        <v>907889.80952511146</v>
      </c>
      <c r="M102" s="519">
        <f t="shared" si="26"/>
        <v>0</v>
      </c>
      <c r="N102" s="518">
        <f t="shared" si="27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29"/>
        <v>0</v>
      </c>
      <c r="K103" s="514"/>
      <c r="L103" s="518">
        <f t="shared" si="25"/>
        <v>860395.26191799133</v>
      </c>
      <c r="M103" s="519">
        <f t="shared" si="26"/>
        <v>0</v>
      </c>
      <c r="N103" s="518">
        <f t="shared" si="27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29"/>
        <v>0</v>
      </c>
      <c r="K104" s="514"/>
      <c r="L104" s="518">
        <f t="shared" si="25"/>
        <v>751814.61930280633</v>
      </c>
      <c r="M104" s="519">
        <f t="shared" si="26"/>
        <v>0</v>
      </c>
      <c r="N104" s="518">
        <f t="shared" si="27"/>
        <v>751814.61930280633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5602453.7975729061</v>
      </c>
      <c r="E105" s="630">
        <v>148598.58139534883</v>
      </c>
      <c r="F105" s="631">
        <v>5453855.2161775576</v>
      </c>
      <c r="G105" s="631">
        <v>5528154.5068752319</v>
      </c>
      <c r="H105" s="633">
        <v>740335.26118023507</v>
      </c>
      <c r="I105" s="634">
        <v>740335.26118023507</v>
      </c>
      <c r="J105" s="514">
        <f t="shared" si="29"/>
        <v>0</v>
      </c>
      <c r="K105" s="514"/>
      <c r="L105" s="518">
        <f t="shared" ref="L105:L106" si="32">H105</f>
        <v>740335.26118023507</v>
      </c>
      <c r="M105" s="519">
        <f t="shared" ref="M105:M106" si="33">IF(L105&lt;&gt;0,+H105-L105,0)</f>
        <v>0</v>
      </c>
      <c r="N105" s="518">
        <f t="shared" ref="N105:N106" si="34">I105</f>
        <v>740335.26118023507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5453855.2161775576</v>
      </c>
      <c r="E106" s="630">
        <v>152136.64285714287</v>
      </c>
      <c r="F106" s="631">
        <v>5301718.5733204149</v>
      </c>
      <c r="G106" s="631">
        <v>5377786.8947489858</v>
      </c>
      <c r="H106" s="633">
        <v>730645.78949753172</v>
      </c>
      <c r="I106" s="634">
        <v>730645.78949753172</v>
      </c>
      <c r="J106" s="514">
        <f t="shared" si="29"/>
        <v>0</v>
      </c>
      <c r="K106" s="514"/>
      <c r="L106" s="518">
        <f t="shared" si="32"/>
        <v>730645.78949753172</v>
      </c>
      <c r="M106" s="519">
        <f t="shared" si="33"/>
        <v>0</v>
      </c>
      <c r="N106" s="518">
        <f t="shared" si="34"/>
        <v>730645.78949753172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5301718.5733204149</v>
      </c>
      <c r="E107" s="522">
        <f t="shared" ref="E107:E154" si="35">IF(+$J$96&lt;F106,$J$96,D107)</f>
        <v>152136.64285714287</v>
      </c>
      <c r="F107" s="523">
        <f t="shared" ref="F107:F154" si="36">+D107-E107</f>
        <v>5149581.9304632721</v>
      </c>
      <c r="G107" s="523">
        <f t="shared" ref="G107:G154" si="37">+(F107+D107)/2</f>
        <v>5225650.251891844</v>
      </c>
      <c r="H107" s="526">
        <f t="shared" ref="H107:H154" si="38">+J$94*G107+E107</f>
        <v>739730.16605791065</v>
      </c>
      <c r="I107" s="577">
        <f t="shared" ref="I107:I154" si="39">+J$95*G107+E107</f>
        <v>739730.16605791065</v>
      </c>
      <c r="J107" s="514">
        <f t="shared" si="29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5149581.9304632721</v>
      </c>
      <c r="E108" s="522">
        <f t="shared" si="35"/>
        <v>152136.64285714287</v>
      </c>
      <c r="F108" s="523">
        <f t="shared" si="36"/>
        <v>4997445.2876061294</v>
      </c>
      <c r="G108" s="523">
        <f t="shared" si="37"/>
        <v>5073513.6090347003</v>
      </c>
      <c r="H108" s="526">
        <f t="shared" si="38"/>
        <v>722623.29864901688</v>
      </c>
      <c r="I108" s="577">
        <f t="shared" si="39"/>
        <v>722623.29864901688</v>
      </c>
      <c r="J108" s="514">
        <f t="shared" si="29"/>
        <v>0</v>
      </c>
      <c r="K108" s="514"/>
      <c r="L108" s="525"/>
      <c r="M108" s="514">
        <f t="shared" si="40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4997445.2876061294</v>
      </c>
      <c r="E109" s="522">
        <f t="shared" si="35"/>
        <v>152136.64285714287</v>
      </c>
      <c r="F109" s="523">
        <f t="shared" si="36"/>
        <v>4845308.6447489867</v>
      </c>
      <c r="G109" s="523">
        <f t="shared" si="37"/>
        <v>4921376.9661775585</v>
      </c>
      <c r="H109" s="526">
        <f t="shared" si="38"/>
        <v>705516.43124012335</v>
      </c>
      <c r="I109" s="577">
        <f t="shared" si="39"/>
        <v>705516.43124012335</v>
      </c>
      <c r="J109" s="514">
        <f t="shared" si="29"/>
        <v>0</v>
      </c>
      <c r="K109" s="514"/>
      <c r="L109" s="525"/>
      <c r="M109" s="514">
        <f t="shared" si="40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4845308.6447489867</v>
      </c>
      <c r="E110" s="522">
        <f t="shared" si="35"/>
        <v>152136.64285714287</v>
      </c>
      <c r="F110" s="523">
        <f t="shared" si="36"/>
        <v>4693172.001891844</v>
      </c>
      <c r="G110" s="523">
        <f t="shared" si="37"/>
        <v>4769240.3233204149</v>
      </c>
      <c r="H110" s="526">
        <f t="shared" si="38"/>
        <v>688409.56383122969</v>
      </c>
      <c r="I110" s="577">
        <f t="shared" si="39"/>
        <v>688409.56383122969</v>
      </c>
      <c r="J110" s="514">
        <f t="shared" si="29"/>
        <v>0</v>
      </c>
      <c r="K110" s="514"/>
      <c r="L110" s="525"/>
      <c r="M110" s="514">
        <f t="shared" si="40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4693172.001891844</v>
      </c>
      <c r="E111" s="522">
        <f t="shared" si="35"/>
        <v>152136.64285714287</v>
      </c>
      <c r="F111" s="523">
        <f t="shared" si="36"/>
        <v>4541035.3590347013</v>
      </c>
      <c r="G111" s="523">
        <f t="shared" si="37"/>
        <v>4617103.6804632731</v>
      </c>
      <c r="H111" s="526">
        <f t="shared" si="38"/>
        <v>671302.69642233616</v>
      </c>
      <c r="I111" s="577">
        <f t="shared" si="39"/>
        <v>671302.69642233616</v>
      </c>
      <c r="J111" s="514">
        <f t="shared" si="29"/>
        <v>0</v>
      </c>
      <c r="K111" s="514"/>
      <c r="L111" s="525"/>
      <c r="M111" s="514">
        <f t="shared" si="40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4541035.3590347013</v>
      </c>
      <c r="E112" s="522">
        <f t="shared" si="35"/>
        <v>152136.64285714287</v>
      </c>
      <c r="F112" s="523">
        <f t="shared" si="36"/>
        <v>4388898.7161775585</v>
      </c>
      <c r="G112" s="523">
        <f t="shared" si="37"/>
        <v>4464967.0376061294</v>
      </c>
      <c r="H112" s="526">
        <f t="shared" si="38"/>
        <v>654195.82901344239</v>
      </c>
      <c r="I112" s="577">
        <f t="shared" si="39"/>
        <v>654195.82901344239</v>
      </c>
      <c r="J112" s="514">
        <f t="shared" si="29"/>
        <v>0</v>
      </c>
      <c r="K112" s="514"/>
      <c r="L112" s="525"/>
      <c r="M112" s="514">
        <f t="shared" si="40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4388898.7161775585</v>
      </c>
      <c r="E113" s="522">
        <f t="shared" si="35"/>
        <v>152136.64285714287</v>
      </c>
      <c r="F113" s="523">
        <f t="shared" si="36"/>
        <v>4236762.0733204158</v>
      </c>
      <c r="G113" s="523">
        <f t="shared" si="37"/>
        <v>4312830.3947489876</v>
      </c>
      <c r="H113" s="526">
        <f t="shared" si="38"/>
        <v>637088.96160454885</v>
      </c>
      <c r="I113" s="577">
        <f t="shared" si="39"/>
        <v>637088.96160454885</v>
      </c>
      <c r="J113" s="514">
        <f t="shared" si="29"/>
        <v>0</v>
      </c>
      <c r="K113" s="514"/>
      <c r="L113" s="525"/>
      <c r="M113" s="514">
        <f t="shared" si="40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4236762.0733204158</v>
      </c>
      <c r="E114" s="522">
        <f t="shared" si="35"/>
        <v>152136.64285714287</v>
      </c>
      <c r="F114" s="523">
        <f t="shared" si="36"/>
        <v>4084625.4304632731</v>
      </c>
      <c r="G114" s="523">
        <f t="shared" si="37"/>
        <v>4160693.7518918444</v>
      </c>
      <c r="H114" s="526">
        <f t="shared" si="38"/>
        <v>619982.0941956552</v>
      </c>
      <c r="I114" s="577">
        <f t="shared" si="39"/>
        <v>619982.0941956552</v>
      </c>
      <c r="J114" s="514">
        <f t="shared" si="29"/>
        <v>0</v>
      </c>
      <c r="K114" s="514"/>
      <c r="L114" s="525"/>
      <c r="M114" s="514">
        <f t="shared" si="40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4084625.4304632731</v>
      </c>
      <c r="E115" s="522">
        <f t="shared" si="35"/>
        <v>152136.64285714287</v>
      </c>
      <c r="F115" s="523">
        <f t="shared" si="36"/>
        <v>3932488.7876061304</v>
      </c>
      <c r="G115" s="523">
        <f t="shared" si="37"/>
        <v>4008557.1090347017</v>
      </c>
      <c r="H115" s="526">
        <f t="shared" si="38"/>
        <v>602875.22678676154</v>
      </c>
      <c r="I115" s="577">
        <f t="shared" si="39"/>
        <v>602875.22678676154</v>
      </c>
      <c r="J115" s="514">
        <f t="shared" si="29"/>
        <v>0</v>
      </c>
      <c r="K115" s="514"/>
      <c r="L115" s="525"/>
      <c r="M115" s="514">
        <f t="shared" si="40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3932488.7876061304</v>
      </c>
      <c r="E116" s="522">
        <f t="shared" si="35"/>
        <v>152136.64285714287</v>
      </c>
      <c r="F116" s="523">
        <f t="shared" si="36"/>
        <v>3780352.1447489876</v>
      </c>
      <c r="G116" s="523">
        <f t="shared" si="37"/>
        <v>3856420.466177559</v>
      </c>
      <c r="H116" s="526">
        <f t="shared" si="38"/>
        <v>585768.35937786789</v>
      </c>
      <c r="I116" s="577">
        <f t="shared" si="39"/>
        <v>585768.35937786789</v>
      </c>
      <c r="J116" s="514">
        <f t="shared" si="29"/>
        <v>0</v>
      </c>
      <c r="K116" s="514"/>
      <c r="L116" s="525"/>
      <c r="M116" s="514">
        <f t="shared" si="40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3780352.1447489876</v>
      </c>
      <c r="E117" s="522">
        <f t="shared" si="35"/>
        <v>152136.64285714287</v>
      </c>
      <c r="F117" s="523">
        <f t="shared" si="36"/>
        <v>3628215.5018918449</v>
      </c>
      <c r="G117" s="523">
        <f t="shared" si="37"/>
        <v>3704283.8233204163</v>
      </c>
      <c r="H117" s="526">
        <f t="shared" si="38"/>
        <v>568661.49196897424</v>
      </c>
      <c r="I117" s="577">
        <f t="shared" si="39"/>
        <v>568661.49196897424</v>
      </c>
      <c r="J117" s="514">
        <f t="shared" si="29"/>
        <v>0</v>
      </c>
      <c r="K117" s="514"/>
      <c r="L117" s="525"/>
      <c r="M117" s="514">
        <f t="shared" si="40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3628215.5018918449</v>
      </c>
      <c r="E118" s="522">
        <f t="shared" si="35"/>
        <v>152136.64285714287</v>
      </c>
      <c r="F118" s="523">
        <f t="shared" si="36"/>
        <v>3476078.8590347022</v>
      </c>
      <c r="G118" s="523">
        <f t="shared" si="37"/>
        <v>3552147.1804632735</v>
      </c>
      <c r="H118" s="526">
        <f t="shared" si="38"/>
        <v>551554.62456008059</v>
      </c>
      <c r="I118" s="577">
        <f t="shared" si="39"/>
        <v>551554.62456008059</v>
      </c>
      <c r="J118" s="514">
        <f t="shared" si="29"/>
        <v>0</v>
      </c>
      <c r="K118" s="514"/>
      <c r="L118" s="525"/>
      <c r="M118" s="514">
        <f t="shared" si="40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3476078.8590347022</v>
      </c>
      <c r="E119" s="522">
        <f t="shared" si="35"/>
        <v>152136.64285714287</v>
      </c>
      <c r="F119" s="523">
        <f t="shared" si="36"/>
        <v>3323942.2161775595</v>
      </c>
      <c r="G119" s="523">
        <f t="shared" si="37"/>
        <v>3400010.5376061308</v>
      </c>
      <c r="H119" s="526">
        <f t="shared" si="38"/>
        <v>534447.75715118693</v>
      </c>
      <c r="I119" s="577">
        <f t="shared" si="39"/>
        <v>534447.75715118693</v>
      </c>
      <c r="J119" s="514">
        <f t="shared" si="29"/>
        <v>0</v>
      </c>
      <c r="K119" s="514"/>
      <c r="L119" s="525"/>
      <c r="M119" s="514">
        <f t="shared" si="40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3323942.2161775595</v>
      </c>
      <c r="E120" s="522">
        <f t="shared" si="35"/>
        <v>152136.64285714287</v>
      </c>
      <c r="F120" s="523">
        <f t="shared" si="36"/>
        <v>3171805.5733204167</v>
      </c>
      <c r="G120" s="523">
        <f t="shared" si="37"/>
        <v>3247873.8947489881</v>
      </c>
      <c r="H120" s="526">
        <f t="shared" si="38"/>
        <v>517340.88974229328</v>
      </c>
      <c r="I120" s="577">
        <f t="shared" si="39"/>
        <v>517340.88974229328</v>
      </c>
      <c r="J120" s="514">
        <f t="shared" si="29"/>
        <v>0</v>
      </c>
      <c r="K120" s="514"/>
      <c r="L120" s="525"/>
      <c r="M120" s="514">
        <f t="shared" si="40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3171805.5733204167</v>
      </c>
      <c r="E121" s="522">
        <f t="shared" si="35"/>
        <v>152136.64285714287</v>
      </c>
      <c r="F121" s="523">
        <f t="shared" si="36"/>
        <v>3019668.930463274</v>
      </c>
      <c r="G121" s="523">
        <f t="shared" si="37"/>
        <v>3095737.2518918454</v>
      </c>
      <c r="H121" s="526">
        <f t="shared" si="38"/>
        <v>500234.02233339974</v>
      </c>
      <c r="I121" s="577">
        <f t="shared" si="39"/>
        <v>500234.02233339974</v>
      </c>
      <c r="J121" s="514">
        <f t="shared" si="29"/>
        <v>0</v>
      </c>
      <c r="K121" s="514"/>
      <c r="L121" s="525"/>
      <c r="M121" s="514">
        <f t="shared" si="40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3019668.930463274</v>
      </c>
      <c r="E122" s="522">
        <f t="shared" si="35"/>
        <v>152136.64285714287</v>
      </c>
      <c r="F122" s="523">
        <f t="shared" si="36"/>
        <v>2867532.2876061313</v>
      </c>
      <c r="G122" s="523">
        <f t="shared" si="37"/>
        <v>2943600.6090347026</v>
      </c>
      <c r="H122" s="526">
        <f t="shared" si="38"/>
        <v>483127.15492450609</v>
      </c>
      <c r="I122" s="577">
        <f t="shared" si="39"/>
        <v>483127.15492450609</v>
      </c>
      <c r="J122" s="514">
        <f t="shared" si="29"/>
        <v>0</v>
      </c>
      <c r="K122" s="514"/>
      <c r="L122" s="525"/>
      <c r="M122" s="514">
        <f t="shared" si="40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2867532.2876061313</v>
      </c>
      <c r="E123" s="522">
        <f t="shared" si="35"/>
        <v>152136.64285714287</v>
      </c>
      <c r="F123" s="523">
        <f t="shared" si="36"/>
        <v>2715395.6447489886</v>
      </c>
      <c r="G123" s="523">
        <f t="shared" si="37"/>
        <v>2791463.9661775599</v>
      </c>
      <c r="H123" s="526">
        <f t="shared" si="38"/>
        <v>466020.28751561244</v>
      </c>
      <c r="I123" s="577">
        <f t="shared" si="39"/>
        <v>466020.28751561244</v>
      </c>
      <c r="J123" s="514">
        <f t="shared" si="29"/>
        <v>0</v>
      </c>
      <c r="K123" s="514"/>
      <c r="L123" s="525"/>
      <c r="M123" s="514">
        <f t="shared" si="40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2715395.6447489886</v>
      </c>
      <c r="E124" s="522">
        <f t="shared" si="35"/>
        <v>152136.64285714287</v>
      </c>
      <c r="F124" s="523">
        <f t="shared" si="36"/>
        <v>2563259.0018918458</v>
      </c>
      <c r="G124" s="523">
        <f t="shared" si="37"/>
        <v>2639327.3233204172</v>
      </c>
      <c r="H124" s="526">
        <f t="shared" si="38"/>
        <v>448913.42010671878</v>
      </c>
      <c r="I124" s="577">
        <f t="shared" si="39"/>
        <v>448913.42010671878</v>
      </c>
      <c r="J124" s="514">
        <f t="shared" si="29"/>
        <v>0</v>
      </c>
      <c r="K124" s="514"/>
      <c r="L124" s="525"/>
      <c r="M124" s="514">
        <f t="shared" si="40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2563259.0018918458</v>
      </c>
      <c r="E125" s="522">
        <f t="shared" si="35"/>
        <v>152136.64285714287</v>
      </c>
      <c r="F125" s="523">
        <f t="shared" si="36"/>
        <v>2411122.3590347031</v>
      </c>
      <c r="G125" s="523">
        <f t="shared" si="37"/>
        <v>2487190.6804632745</v>
      </c>
      <c r="H125" s="526">
        <f t="shared" si="38"/>
        <v>431806.55269782513</v>
      </c>
      <c r="I125" s="577">
        <f t="shared" si="39"/>
        <v>431806.55269782513</v>
      </c>
      <c r="J125" s="514">
        <f t="shared" si="29"/>
        <v>0</v>
      </c>
      <c r="K125" s="514"/>
      <c r="L125" s="525"/>
      <c r="M125" s="514">
        <f t="shared" si="40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2411122.3590347031</v>
      </c>
      <c r="E126" s="522">
        <f t="shared" si="35"/>
        <v>152136.64285714287</v>
      </c>
      <c r="F126" s="523">
        <f t="shared" si="36"/>
        <v>2258985.7161775604</v>
      </c>
      <c r="G126" s="523">
        <f t="shared" si="37"/>
        <v>2335054.0376061318</v>
      </c>
      <c r="H126" s="526">
        <f t="shared" si="38"/>
        <v>414699.68528893148</v>
      </c>
      <c r="I126" s="577">
        <f t="shared" si="39"/>
        <v>414699.68528893148</v>
      </c>
      <c r="J126" s="514">
        <f t="shared" si="29"/>
        <v>0</v>
      </c>
      <c r="K126" s="514"/>
      <c r="L126" s="525"/>
      <c r="M126" s="514">
        <f t="shared" si="40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2258985.7161775604</v>
      </c>
      <c r="E127" s="522">
        <f t="shared" si="35"/>
        <v>152136.64285714287</v>
      </c>
      <c r="F127" s="523">
        <f t="shared" si="36"/>
        <v>2106849.0733204177</v>
      </c>
      <c r="G127" s="523">
        <f t="shared" si="37"/>
        <v>2182917.394748989</v>
      </c>
      <c r="H127" s="526">
        <f t="shared" si="38"/>
        <v>397592.81788003782</v>
      </c>
      <c r="I127" s="577">
        <f t="shared" si="39"/>
        <v>397592.81788003782</v>
      </c>
      <c r="J127" s="514">
        <f t="shared" si="29"/>
        <v>0</v>
      </c>
      <c r="K127" s="514"/>
      <c r="L127" s="525"/>
      <c r="M127" s="514">
        <f t="shared" si="40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2106849.0733204177</v>
      </c>
      <c r="E128" s="522">
        <f t="shared" si="35"/>
        <v>152136.64285714287</v>
      </c>
      <c r="F128" s="523">
        <f t="shared" si="36"/>
        <v>1954712.4304632747</v>
      </c>
      <c r="G128" s="523">
        <f t="shared" si="37"/>
        <v>2030780.7518918463</v>
      </c>
      <c r="H128" s="526">
        <f t="shared" si="38"/>
        <v>380485.95047114423</v>
      </c>
      <c r="I128" s="577">
        <f t="shared" si="39"/>
        <v>380485.95047114423</v>
      </c>
      <c r="J128" s="514">
        <f t="shared" si="29"/>
        <v>0</v>
      </c>
      <c r="K128" s="514"/>
      <c r="L128" s="525"/>
      <c r="M128" s="514">
        <f t="shared" si="40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1954712.4304632747</v>
      </c>
      <c r="E129" s="522">
        <f t="shared" si="35"/>
        <v>152136.64285714287</v>
      </c>
      <c r="F129" s="523">
        <f t="shared" si="36"/>
        <v>1802575.7876061318</v>
      </c>
      <c r="G129" s="523">
        <f t="shared" si="37"/>
        <v>1878644.1090347031</v>
      </c>
      <c r="H129" s="526">
        <f t="shared" si="38"/>
        <v>363379.08306225052</v>
      </c>
      <c r="I129" s="577">
        <f t="shared" si="39"/>
        <v>363379.08306225052</v>
      </c>
      <c r="J129" s="514">
        <f t="shared" si="29"/>
        <v>0</v>
      </c>
      <c r="K129" s="514"/>
      <c r="L129" s="525"/>
      <c r="M129" s="514">
        <f t="shared" si="40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1802575.7876061318</v>
      </c>
      <c r="E130" s="522">
        <f t="shared" si="35"/>
        <v>152136.64285714287</v>
      </c>
      <c r="F130" s="523">
        <f t="shared" si="36"/>
        <v>1650439.1447489888</v>
      </c>
      <c r="G130" s="523">
        <f t="shared" si="37"/>
        <v>1726507.4661775604</v>
      </c>
      <c r="H130" s="526">
        <f t="shared" si="38"/>
        <v>346272.21565335686</v>
      </c>
      <c r="I130" s="577">
        <f t="shared" si="39"/>
        <v>346272.21565335686</v>
      </c>
      <c r="J130" s="514">
        <f t="shared" si="29"/>
        <v>0</v>
      </c>
      <c r="K130" s="514"/>
      <c r="L130" s="525"/>
      <c r="M130" s="514">
        <f t="shared" si="40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1650439.1447489888</v>
      </c>
      <c r="E131" s="522">
        <f t="shared" si="35"/>
        <v>152136.64285714287</v>
      </c>
      <c r="F131" s="523">
        <f t="shared" si="36"/>
        <v>1498302.5018918458</v>
      </c>
      <c r="G131" s="523">
        <f t="shared" si="37"/>
        <v>1574370.8233204172</v>
      </c>
      <c r="H131" s="526">
        <f t="shared" si="38"/>
        <v>329165.34824446321</v>
      </c>
      <c r="I131" s="577">
        <f t="shared" si="39"/>
        <v>329165.34824446321</v>
      </c>
      <c r="J131" s="514">
        <f t="shared" si="29"/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1498302.5018918458</v>
      </c>
      <c r="E132" s="522">
        <f t="shared" si="35"/>
        <v>152136.64285714287</v>
      </c>
      <c r="F132" s="523">
        <f t="shared" si="36"/>
        <v>1346165.8590347029</v>
      </c>
      <c r="G132" s="523">
        <f t="shared" si="37"/>
        <v>1422234.1804632745</v>
      </c>
      <c r="H132" s="526">
        <f t="shared" si="38"/>
        <v>312058.48083556956</v>
      </c>
      <c r="I132" s="577">
        <f t="shared" si="39"/>
        <v>312058.48083556956</v>
      </c>
      <c r="J132" s="514">
        <f t="shared" si="29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1346165.8590347029</v>
      </c>
      <c r="E133" s="522">
        <f t="shared" si="35"/>
        <v>152136.64285714287</v>
      </c>
      <c r="F133" s="523">
        <f t="shared" si="36"/>
        <v>1194029.2161775599</v>
      </c>
      <c r="G133" s="523">
        <f t="shared" si="37"/>
        <v>1270097.5376061313</v>
      </c>
      <c r="H133" s="526">
        <f t="shared" si="38"/>
        <v>294951.6134266759</v>
      </c>
      <c r="I133" s="577">
        <f t="shared" si="39"/>
        <v>294951.6134266759</v>
      </c>
      <c r="J133" s="514">
        <f t="shared" si="29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1194029.2161775599</v>
      </c>
      <c r="E134" s="522">
        <f t="shared" si="35"/>
        <v>152136.64285714287</v>
      </c>
      <c r="F134" s="523">
        <f t="shared" si="36"/>
        <v>1041892.5733204171</v>
      </c>
      <c r="G134" s="523">
        <f t="shared" si="37"/>
        <v>1117960.8947489886</v>
      </c>
      <c r="H134" s="526">
        <f t="shared" si="38"/>
        <v>277844.74601778225</v>
      </c>
      <c r="I134" s="577">
        <f t="shared" si="39"/>
        <v>277844.74601778225</v>
      </c>
      <c r="J134" s="514">
        <f t="shared" si="29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1041892.5733204171</v>
      </c>
      <c r="E135" s="522">
        <f t="shared" si="35"/>
        <v>152136.64285714287</v>
      </c>
      <c r="F135" s="523">
        <f t="shared" si="36"/>
        <v>889755.93046327424</v>
      </c>
      <c r="G135" s="523">
        <f t="shared" si="37"/>
        <v>965824.2518918456</v>
      </c>
      <c r="H135" s="526">
        <f t="shared" si="38"/>
        <v>260737.87860888857</v>
      </c>
      <c r="I135" s="577">
        <f t="shared" si="39"/>
        <v>260737.87860888857</v>
      </c>
      <c r="J135" s="514">
        <f t="shared" si="29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889755.93046327424</v>
      </c>
      <c r="E136" s="522">
        <f t="shared" si="35"/>
        <v>152136.64285714287</v>
      </c>
      <c r="F136" s="523">
        <f t="shared" si="36"/>
        <v>737619.2876061314</v>
      </c>
      <c r="G136" s="523">
        <f t="shared" si="37"/>
        <v>813687.60903470288</v>
      </c>
      <c r="H136" s="526">
        <f t="shared" si="38"/>
        <v>243631.01119999494</v>
      </c>
      <c r="I136" s="577">
        <f t="shared" si="39"/>
        <v>243631.01119999494</v>
      </c>
      <c r="J136" s="514">
        <f t="shared" si="29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737619.2876061314</v>
      </c>
      <c r="E137" s="522">
        <f t="shared" si="35"/>
        <v>152136.64285714287</v>
      </c>
      <c r="F137" s="523">
        <f t="shared" si="36"/>
        <v>585482.64474898856</v>
      </c>
      <c r="G137" s="523">
        <f t="shared" si="37"/>
        <v>661550.96617755992</v>
      </c>
      <c r="H137" s="526">
        <f t="shared" si="38"/>
        <v>226524.14379110126</v>
      </c>
      <c r="I137" s="577">
        <f t="shared" si="39"/>
        <v>226524.14379110126</v>
      </c>
      <c r="J137" s="514">
        <f t="shared" si="29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585482.64474898856</v>
      </c>
      <c r="E138" s="522">
        <f t="shared" si="35"/>
        <v>152136.64285714287</v>
      </c>
      <c r="F138" s="523">
        <f t="shared" si="36"/>
        <v>433346.00189184572</v>
      </c>
      <c r="G138" s="523">
        <f t="shared" si="37"/>
        <v>509414.32332041714</v>
      </c>
      <c r="H138" s="526">
        <f t="shared" si="38"/>
        <v>209417.27638220761</v>
      </c>
      <c r="I138" s="577">
        <f t="shared" si="39"/>
        <v>209417.27638220761</v>
      </c>
      <c r="J138" s="514">
        <f t="shared" si="29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433346.00189184572</v>
      </c>
      <c r="E139" s="522">
        <f t="shared" si="35"/>
        <v>152136.64285714287</v>
      </c>
      <c r="F139" s="523">
        <f t="shared" si="36"/>
        <v>281209.35903470288</v>
      </c>
      <c r="G139" s="523">
        <f t="shared" si="37"/>
        <v>357277.6804632743</v>
      </c>
      <c r="H139" s="526">
        <f t="shared" si="38"/>
        <v>192310.40897331396</v>
      </c>
      <c r="I139" s="577">
        <f t="shared" si="39"/>
        <v>192310.40897331396</v>
      </c>
      <c r="J139" s="514">
        <f t="shared" si="29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281209.35903470288</v>
      </c>
      <c r="E140" s="522">
        <f t="shared" si="35"/>
        <v>152136.64285714287</v>
      </c>
      <c r="F140" s="523">
        <f t="shared" si="36"/>
        <v>129072.71617756001</v>
      </c>
      <c r="G140" s="523">
        <f t="shared" si="37"/>
        <v>205141.03760613146</v>
      </c>
      <c r="H140" s="526">
        <f t="shared" si="38"/>
        <v>175203.5415644203</v>
      </c>
      <c r="I140" s="577">
        <f t="shared" si="39"/>
        <v>175203.5415644203</v>
      </c>
      <c r="J140" s="514">
        <f t="shared" si="29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129072.71617756001</v>
      </c>
      <c r="E141" s="522">
        <f t="shared" si="35"/>
        <v>129072.71617756001</v>
      </c>
      <c r="F141" s="523">
        <f t="shared" si="36"/>
        <v>0</v>
      </c>
      <c r="G141" s="523">
        <f t="shared" si="37"/>
        <v>64536.358088780005</v>
      </c>
      <c r="H141" s="526">
        <f t="shared" si="38"/>
        <v>136329.44867897531</v>
      </c>
      <c r="I141" s="577">
        <f t="shared" si="39"/>
        <v>136329.44867897531</v>
      </c>
      <c r="J141" s="514">
        <f t="shared" si="29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5"/>
        <v>0</v>
      </c>
      <c r="F142" s="523">
        <f t="shared" si="36"/>
        <v>0</v>
      </c>
      <c r="G142" s="523">
        <f t="shared" si="37"/>
        <v>0</v>
      </c>
      <c r="H142" s="526">
        <f t="shared" si="38"/>
        <v>0</v>
      </c>
      <c r="I142" s="577">
        <f t="shared" si="39"/>
        <v>0</v>
      </c>
      <c r="J142" s="514">
        <f t="shared" si="29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5"/>
        <v>0</v>
      </c>
      <c r="F143" s="523">
        <f t="shared" si="36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29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5"/>
        <v>0</v>
      </c>
      <c r="F144" s="523">
        <f t="shared" si="36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29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5"/>
        <v>0</v>
      </c>
      <c r="F145" s="523">
        <f t="shared" si="36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29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5"/>
        <v>0</v>
      </c>
      <c r="F146" s="523">
        <f t="shared" si="36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29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5"/>
        <v>0</v>
      </c>
      <c r="F147" s="523">
        <f t="shared" si="36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29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5"/>
        <v>0</v>
      </c>
      <c r="F148" s="523">
        <f t="shared" si="36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29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5"/>
        <v>0</v>
      </c>
      <c r="F149" s="523">
        <f t="shared" si="36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29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5"/>
        <v>0</v>
      </c>
      <c r="F150" s="523">
        <f t="shared" si="36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29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5"/>
        <v>0</v>
      </c>
      <c r="F151" s="523">
        <f t="shared" si="36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29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5"/>
        <v>0</v>
      </c>
      <c r="F152" s="523">
        <f t="shared" si="36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29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5"/>
        <v>0</v>
      </c>
      <c r="F153" s="523">
        <f t="shared" si="36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29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5"/>
        <v>0</v>
      </c>
      <c r="F154" s="523">
        <f t="shared" si="36"/>
        <v>0</v>
      </c>
      <c r="G154" s="523">
        <f t="shared" si="37"/>
        <v>0</v>
      </c>
      <c r="H154" s="526">
        <f t="shared" si="38"/>
        <v>0</v>
      </c>
      <c r="I154" s="577">
        <f t="shared" si="39"/>
        <v>0</v>
      </c>
      <c r="J154" s="514">
        <f t="shared" si="29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>
      <c r="C155" s="374" t="s">
        <v>78</v>
      </c>
      <c r="D155" s="375"/>
      <c r="E155" s="375">
        <f>SUM(E99:E154)</f>
        <v>6389739.0000000019</v>
      </c>
      <c r="F155" s="375"/>
      <c r="G155" s="375"/>
      <c r="H155" s="375">
        <f>SUM(H99:H154)</f>
        <v>21425615.785985146</v>
      </c>
      <c r="I155" s="375">
        <f>SUM(I99:I154)</f>
        <v>21425615.785985146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Q162"/>
  <sheetViews>
    <sheetView tabSelected="1" view="pageBreakPreview" topLeftCell="A13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1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1807717.2661762077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1807717.2661762077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666" t="s">
        <v>471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420749.57142857142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 t="shared" ref="K24:K29" si="10">G24</f>
        <v>2329003.9936694037</v>
      </c>
      <c r="L24" s="519">
        <f t="shared" si="7"/>
        <v>0</v>
      </c>
      <c r="M24" s="518">
        <f t="shared" ref="M24:M29" si="11"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 t="shared" si="10"/>
        <v>2202992.5205155816</v>
      </c>
      <c r="L25" s="519">
        <f t="shared" si="7"/>
        <v>0</v>
      </c>
      <c r="M25" s="518">
        <f t="shared" si="11"/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14258890.689085167</v>
      </c>
      <c r="E26" s="520">
        <v>431011.75609756098</v>
      </c>
      <c r="F26" s="515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 t="shared" si="10"/>
        <v>2215843.0945590343</v>
      </c>
      <c r="L26" s="519">
        <f t="shared" si="7"/>
        <v>0</v>
      </c>
      <c r="M26" s="518">
        <f t="shared" si="11"/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13827878.932987606</v>
      </c>
      <c r="E27" s="520">
        <v>431011.75609756098</v>
      </c>
      <c r="F27" s="515">
        <v>13396867.176890045</v>
      </c>
      <c r="G27" s="516">
        <v>2161064.0437903283</v>
      </c>
      <c r="H27" s="510">
        <v>2161064.0437903283</v>
      </c>
      <c r="I27" s="511">
        <f t="shared" si="0"/>
        <v>0</v>
      </c>
      <c r="J27" s="511"/>
      <c r="K27" s="518">
        <f t="shared" si="10"/>
        <v>2161064.0437903283</v>
      </c>
      <c r="L27" s="519">
        <f t="shared" ref="L27" si="12">IF(K27&lt;&gt;0,+G27-K27,0)</f>
        <v>0</v>
      </c>
      <c r="M27" s="518">
        <f t="shared" si="11"/>
        <v>2161064.0437903283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13396867.176890045</v>
      </c>
      <c r="E28" s="520">
        <v>431011.75609756098</v>
      </c>
      <c r="F28" s="515">
        <v>12965855.420792485</v>
      </c>
      <c r="G28" s="516">
        <v>1779932.3659143087</v>
      </c>
      <c r="H28" s="510">
        <v>1779932.3659143087</v>
      </c>
      <c r="I28" s="511">
        <f t="shared" si="0"/>
        <v>0</v>
      </c>
      <c r="J28" s="511"/>
      <c r="K28" s="518">
        <f t="shared" si="10"/>
        <v>1779932.3659143087</v>
      </c>
      <c r="L28" s="519">
        <f t="shared" ref="L28" si="13">IF(K28&lt;&gt;0,+G28-K28,0)</f>
        <v>0</v>
      </c>
      <c r="M28" s="518">
        <f t="shared" si="11"/>
        <v>1779932.3659143087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12985902.479215622</v>
      </c>
      <c r="E29" s="520">
        <v>420749.57142857142</v>
      </c>
      <c r="F29" s="515">
        <v>12565152.907787051</v>
      </c>
      <c r="G29" s="516">
        <v>1775013.5722575998</v>
      </c>
      <c r="H29" s="510">
        <v>1775013.5722575998</v>
      </c>
      <c r="I29" s="511">
        <f t="shared" si="0"/>
        <v>0</v>
      </c>
      <c r="J29" s="511"/>
      <c r="K29" s="518">
        <f t="shared" si="10"/>
        <v>1775013.5722575998</v>
      </c>
      <c r="L29" s="519">
        <f t="shared" ref="L29" si="14">IF(K29&lt;&gt;0,+G29-K29,0)</f>
        <v>0</v>
      </c>
      <c r="M29" s="518">
        <f t="shared" si="11"/>
        <v>1775013.5722575998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23">
        <f>IF(F29+SUM(E$17:E29)=D$10,F29,D$10-SUM(E$17:E29))</f>
        <v>12545105.849363908</v>
      </c>
      <c r="E30" s="522">
        <f>IF(+I14&lt;F29,I14,D30)</f>
        <v>420749.57142857142</v>
      </c>
      <c r="F30" s="523">
        <f t="shared" ref="F30:F48" si="15">+D30-E30</f>
        <v>12124356.277935337</v>
      </c>
      <c r="G30" s="524">
        <f t="shared" ref="G30:G72" si="16">+I$12*((D30+F30)/2)+E30</f>
        <v>1807717.2661762077</v>
      </c>
      <c r="H30" s="491">
        <f t="shared" ref="H30:H72" si="17">+I$13*((D30+F30)/2)+E30</f>
        <v>1807717.2661762077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12124356.277935337</v>
      </c>
      <c r="E31" s="522">
        <f>IF(+I14&lt;F30,I14,D31)</f>
        <v>420749.57142857142</v>
      </c>
      <c r="F31" s="523">
        <f t="shared" si="15"/>
        <v>11703606.706506766</v>
      </c>
      <c r="G31" s="524">
        <f t="shared" si="16"/>
        <v>1760406.4606029831</v>
      </c>
      <c r="H31" s="491">
        <f t="shared" si="17"/>
        <v>1760406.4606029831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11703606.706506766</v>
      </c>
      <c r="E32" s="522">
        <f>IF(+I14&lt;F31,I14,D32)</f>
        <v>420749.57142857142</v>
      </c>
      <c r="F32" s="523">
        <f t="shared" si="15"/>
        <v>11282857.135078195</v>
      </c>
      <c r="G32" s="524">
        <f t="shared" si="16"/>
        <v>1713095.6550297586</v>
      </c>
      <c r="H32" s="491">
        <f t="shared" si="17"/>
        <v>1713095.6550297586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11282857.135078195</v>
      </c>
      <c r="E33" s="522">
        <f>IF(+I14&lt;F32,I14,D33)</f>
        <v>420749.57142857142</v>
      </c>
      <c r="F33" s="523">
        <f t="shared" si="15"/>
        <v>10862107.563649625</v>
      </c>
      <c r="G33" s="524">
        <f t="shared" si="16"/>
        <v>1665784.849456534</v>
      </c>
      <c r="H33" s="491">
        <f t="shared" si="17"/>
        <v>1665784.849456534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10862107.563649625</v>
      </c>
      <c r="E34" s="522">
        <f>IF(+I14&lt;F33,I14,D34)</f>
        <v>420749.57142857142</v>
      </c>
      <c r="F34" s="523">
        <f t="shared" si="15"/>
        <v>10441357.992221054</v>
      </c>
      <c r="G34" s="524">
        <f t="shared" si="16"/>
        <v>1618474.0438833095</v>
      </c>
      <c r="H34" s="491">
        <f t="shared" si="17"/>
        <v>1618474.0438833095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10441357.992221054</v>
      </c>
      <c r="E35" s="522">
        <f>IF(+I14&lt;F34,I14,D35)</f>
        <v>420749.57142857142</v>
      </c>
      <c r="F35" s="523">
        <f t="shared" si="15"/>
        <v>10020608.420792483</v>
      </c>
      <c r="G35" s="524">
        <f t="shared" si="16"/>
        <v>1571163.2383100849</v>
      </c>
      <c r="H35" s="491">
        <f t="shared" si="17"/>
        <v>1571163.2383100849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10020608.420792483</v>
      </c>
      <c r="E36" s="522">
        <f>IF(+I14&lt;F35,I14,D36)</f>
        <v>420749.57142857142</v>
      </c>
      <c r="F36" s="523">
        <f t="shared" si="15"/>
        <v>9599858.8493639119</v>
      </c>
      <c r="G36" s="524">
        <f t="shared" si="16"/>
        <v>1523852.4327368604</v>
      </c>
      <c r="H36" s="491">
        <f t="shared" si="17"/>
        <v>1523852.4327368604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9599858.8493639119</v>
      </c>
      <c r="E37" s="522">
        <f>IF(+I14&lt;F36,I14,D37)</f>
        <v>420749.57142857142</v>
      </c>
      <c r="F37" s="523">
        <f t="shared" si="15"/>
        <v>9179109.277935341</v>
      </c>
      <c r="G37" s="524">
        <f t="shared" si="16"/>
        <v>1476541.6271636356</v>
      </c>
      <c r="H37" s="491">
        <f t="shared" si="17"/>
        <v>1476541.6271636356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9179109.277935341</v>
      </c>
      <c r="E38" s="522">
        <f>IF(+I14&lt;F37,I14,D38)</f>
        <v>420749.57142857142</v>
      </c>
      <c r="F38" s="523">
        <f t="shared" si="15"/>
        <v>8758359.7065067701</v>
      </c>
      <c r="G38" s="524">
        <f t="shared" si="16"/>
        <v>1429230.8215904112</v>
      </c>
      <c r="H38" s="491">
        <f t="shared" si="17"/>
        <v>1429230.8215904112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8758359.7065067701</v>
      </c>
      <c r="E39" s="522">
        <f>IF(+I14&lt;F38,I14,D39)</f>
        <v>420749.57142857142</v>
      </c>
      <c r="F39" s="523">
        <f t="shared" si="15"/>
        <v>8337610.1350781983</v>
      </c>
      <c r="G39" s="524">
        <f t="shared" si="16"/>
        <v>1381920.0160171865</v>
      </c>
      <c r="H39" s="491">
        <f t="shared" si="17"/>
        <v>1381920.0160171865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8337610.1350781983</v>
      </c>
      <c r="E40" s="522">
        <f>IF(+I14&lt;F39,I14,D40)</f>
        <v>420749.57142857142</v>
      </c>
      <c r="F40" s="523">
        <f t="shared" si="15"/>
        <v>7916860.5636496264</v>
      </c>
      <c r="G40" s="524">
        <f t="shared" si="16"/>
        <v>1334609.2104439617</v>
      </c>
      <c r="H40" s="491">
        <f t="shared" si="17"/>
        <v>1334609.2104439617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7916860.5636496264</v>
      </c>
      <c r="E41" s="522">
        <f>IF(+I14&lt;F40,I14,D41)</f>
        <v>420749.57142857142</v>
      </c>
      <c r="F41" s="523">
        <f t="shared" si="15"/>
        <v>7496110.9922210546</v>
      </c>
      <c r="G41" s="524">
        <f t="shared" si="16"/>
        <v>1287298.4048707371</v>
      </c>
      <c r="H41" s="491">
        <f t="shared" si="17"/>
        <v>1287298.4048707371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7496110.9922210546</v>
      </c>
      <c r="E42" s="522">
        <f>IF(+I14&lt;F41,I14,D42)</f>
        <v>420749.57142857142</v>
      </c>
      <c r="F42" s="523">
        <f t="shared" si="15"/>
        <v>7075361.4207924828</v>
      </c>
      <c r="G42" s="524">
        <f t="shared" si="16"/>
        <v>1239987.5992975123</v>
      </c>
      <c r="H42" s="491">
        <f t="shared" si="17"/>
        <v>1239987.5992975123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7075361.4207924828</v>
      </c>
      <c r="E43" s="522">
        <f>IF(+I14&lt;F42,I14,D43)</f>
        <v>420749.57142857142</v>
      </c>
      <c r="F43" s="523">
        <f t="shared" si="15"/>
        <v>6654611.849363911</v>
      </c>
      <c r="G43" s="524">
        <f t="shared" si="16"/>
        <v>1192676.7937242878</v>
      </c>
      <c r="H43" s="491">
        <f t="shared" si="17"/>
        <v>1192676.7937242878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6654611.849363911</v>
      </c>
      <c r="E44" s="522">
        <f>IF(+I14&lt;F43,I14,D44)</f>
        <v>420749.57142857142</v>
      </c>
      <c r="F44" s="523">
        <f t="shared" si="15"/>
        <v>6233862.2779353391</v>
      </c>
      <c r="G44" s="524">
        <f t="shared" si="16"/>
        <v>1145365.988151063</v>
      </c>
      <c r="H44" s="491">
        <f t="shared" si="17"/>
        <v>1145365.988151063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6233862.2779353391</v>
      </c>
      <c r="E45" s="522">
        <f>IF(+I14&lt;F44,I14,D45)</f>
        <v>420749.57142857142</v>
      </c>
      <c r="F45" s="523">
        <f t="shared" si="15"/>
        <v>5813112.7065067673</v>
      </c>
      <c r="G45" s="524">
        <f t="shared" si="16"/>
        <v>1098055.1825778384</v>
      </c>
      <c r="H45" s="491">
        <f t="shared" si="17"/>
        <v>1098055.1825778384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5813112.7065067673</v>
      </c>
      <c r="E46" s="522">
        <f>IF(+I14&lt;F45,I14,D46)</f>
        <v>420749.57142857142</v>
      </c>
      <c r="F46" s="523">
        <f t="shared" si="15"/>
        <v>5392363.1350781955</v>
      </c>
      <c r="G46" s="524">
        <f t="shared" si="16"/>
        <v>1050744.3770046136</v>
      </c>
      <c r="H46" s="491">
        <f t="shared" si="17"/>
        <v>1050744.3770046136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5392363.1350781955</v>
      </c>
      <c r="E47" s="522">
        <f>IF(+I14&lt;F46,I14,D47)</f>
        <v>420749.57142857142</v>
      </c>
      <c r="F47" s="523">
        <f t="shared" si="15"/>
        <v>4971613.5636496237</v>
      </c>
      <c r="G47" s="524">
        <f t="shared" si="16"/>
        <v>1003433.5714313891</v>
      </c>
      <c r="H47" s="491">
        <f t="shared" si="17"/>
        <v>1003433.5714313891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4971613.5636496237</v>
      </c>
      <c r="E48" s="522">
        <f>IF(+I14&lt;F47,I14,D48)</f>
        <v>420749.57142857142</v>
      </c>
      <c r="F48" s="523">
        <f t="shared" si="15"/>
        <v>4550863.9922210518</v>
      </c>
      <c r="G48" s="524">
        <f t="shared" si="16"/>
        <v>956122.76585816429</v>
      </c>
      <c r="H48" s="491">
        <f t="shared" si="17"/>
        <v>956122.76585816429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4550863.9922210518</v>
      </c>
      <c r="E49" s="522">
        <f>IF(+I14&lt;F48,I14,D49)</f>
        <v>420749.57142857142</v>
      </c>
      <c r="F49" s="523">
        <f t="shared" ref="F49:F72" si="18">+D49-E49</f>
        <v>4130114.4207924805</v>
      </c>
      <c r="G49" s="524">
        <f t="shared" si="16"/>
        <v>908811.96028493973</v>
      </c>
      <c r="H49" s="491">
        <f t="shared" si="17"/>
        <v>908811.96028493973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4130114.4207924805</v>
      </c>
      <c r="E50" s="522">
        <f>IF(+I14&lt;F49,I14,D50)</f>
        <v>420749.57142857142</v>
      </c>
      <c r="F50" s="523">
        <f t="shared" si="18"/>
        <v>3709364.8493639091</v>
      </c>
      <c r="G50" s="524">
        <f t="shared" si="16"/>
        <v>861501.15471171495</v>
      </c>
      <c r="H50" s="491">
        <f t="shared" si="17"/>
        <v>861501.15471171495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3709364.8493639091</v>
      </c>
      <c r="E51" s="522">
        <f>IF(+I14&lt;F50,I14,D51)</f>
        <v>420749.57142857142</v>
      </c>
      <c r="F51" s="523">
        <f t="shared" si="18"/>
        <v>3288615.2779353377</v>
      </c>
      <c r="G51" s="524">
        <f t="shared" si="16"/>
        <v>814190.34913849039</v>
      </c>
      <c r="H51" s="491">
        <f t="shared" si="17"/>
        <v>814190.34913849039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3288615.2779353377</v>
      </c>
      <c r="E52" s="522">
        <f>IF(+I14&lt;F51,I14,D52)</f>
        <v>420749.57142857142</v>
      </c>
      <c r="F52" s="523">
        <f t="shared" si="18"/>
        <v>2867865.7065067664</v>
      </c>
      <c r="G52" s="524">
        <f t="shared" si="16"/>
        <v>766879.54356526572</v>
      </c>
      <c r="H52" s="491">
        <f t="shared" si="17"/>
        <v>766879.54356526572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2867865.7065067664</v>
      </c>
      <c r="E53" s="522">
        <f>IF(+I14&lt;F52,I14,D53)</f>
        <v>420749.57142857142</v>
      </c>
      <c r="F53" s="523">
        <f t="shared" si="18"/>
        <v>2447116.135078195</v>
      </c>
      <c r="G53" s="524">
        <f t="shared" si="16"/>
        <v>719568.73799204116</v>
      </c>
      <c r="H53" s="491">
        <f t="shared" si="17"/>
        <v>719568.73799204116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2447116.135078195</v>
      </c>
      <c r="E54" s="522">
        <f>IF(+I14&lt;F53,I14,D54)</f>
        <v>420749.57142857142</v>
      </c>
      <c r="F54" s="523">
        <f t="shared" si="18"/>
        <v>2026366.5636496237</v>
      </c>
      <c r="G54" s="524">
        <f t="shared" si="16"/>
        <v>672257.93241881649</v>
      </c>
      <c r="H54" s="491">
        <f t="shared" si="17"/>
        <v>672257.93241881649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2026366.5636496237</v>
      </c>
      <c r="E55" s="522">
        <f>IF(+I14&lt;F54,I14,D55)</f>
        <v>420749.57142857142</v>
      </c>
      <c r="F55" s="523">
        <f t="shared" si="18"/>
        <v>1605616.9922210523</v>
      </c>
      <c r="G55" s="524">
        <f t="shared" si="16"/>
        <v>624947.12684559182</v>
      </c>
      <c r="H55" s="491">
        <f t="shared" si="17"/>
        <v>624947.12684559182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1605616.9922210523</v>
      </c>
      <c r="E56" s="522">
        <f>IF(+I14&lt;F55,I14,D56)</f>
        <v>420749.57142857142</v>
      </c>
      <c r="F56" s="523">
        <f t="shared" si="18"/>
        <v>1184867.4207924809</v>
      </c>
      <c r="G56" s="524">
        <f t="shared" si="16"/>
        <v>577636.32127236726</v>
      </c>
      <c r="H56" s="491">
        <f t="shared" si="17"/>
        <v>577636.32127236726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1184867.4207924809</v>
      </c>
      <c r="E57" s="522">
        <f>IF(+I14&lt;F56,I14,D57)</f>
        <v>420749.57142857142</v>
      </c>
      <c r="F57" s="523">
        <f t="shared" si="18"/>
        <v>764117.84936390957</v>
      </c>
      <c r="G57" s="524">
        <f t="shared" si="16"/>
        <v>530325.51569914259</v>
      </c>
      <c r="H57" s="491">
        <f t="shared" si="17"/>
        <v>530325.51569914259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764117.84936390957</v>
      </c>
      <c r="E58" s="522">
        <f>IF(+I14&lt;F57,I14,D58)</f>
        <v>420749.57142857142</v>
      </c>
      <c r="F58" s="523">
        <f t="shared" si="18"/>
        <v>343368.27793533815</v>
      </c>
      <c r="G58" s="524">
        <f t="shared" si="16"/>
        <v>483014.71012591798</v>
      </c>
      <c r="H58" s="491">
        <f t="shared" si="17"/>
        <v>483014.71012591798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343368.27793533815</v>
      </c>
      <c r="E59" s="522">
        <f>IF(+I14&lt;F58,I14,D59)</f>
        <v>343368.27793533815</v>
      </c>
      <c r="F59" s="523">
        <f t="shared" si="18"/>
        <v>0</v>
      </c>
      <c r="G59" s="524">
        <f t="shared" si="16"/>
        <v>362673.14589070523</v>
      </c>
      <c r="H59" s="491">
        <f t="shared" si="17"/>
        <v>362673.14589070523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17671481.999999993</v>
      </c>
      <c r="F73" s="375"/>
      <c r="G73" s="375">
        <f>SUM(G17:G72)</f>
        <v>62584442.464546718</v>
      </c>
      <c r="H73" s="375">
        <f>SUM(H17:H72)</f>
        <v>62584442.464546718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1779932.3659143087</v>
      </c>
      <c r="N87" s="546">
        <f>IF(J92&lt;D11,0,VLOOKUP(J92,C17:O72,11))</f>
        <v>1779932.3659143087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1847492.6051652874</v>
      </c>
      <c r="N88" s="550">
        <f>IF(J92&lt;D11,0,VLOOKUP(J92,C99:P154,7))</f>
        <v>1847492.6051652874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67560.239250978688</v>
      </c>
      <c r="N89" s="555">
        <f>+N88-N87</f>
        <v>67560.239250978688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17671482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420749.57142857142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23">+I99-H99</f>
        <v>0</v>
      </c>
      <c r="K99" s="514"/>
      <c r="L99" s="512">
        <f t="shared" ref="L99:L104" si="24">H99</f>
        <v>878177</v>
      </c>
      <c r="M99" s="513">
        <f t="shared" ref="M99:M130" si="25">IF(L99&lt;&gt;0,+H99-L99,0)</f>
        <v>0</v>
      </c>
      <c r="N99" s="512">
        <f t="shared" ref="N99:N104" si="26">I99</f>
        <v>878177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23"/>
        <v>0</v>
      </c>
      <c r="K100" s="514"/>
      <c r="L100" s="518">
        <f t="shared" si="24"/>
        <v>3312750.4635227108</v>
      </c>
      <c r="M100" s="519">
        <f t="shared" si="25"/>
        <v>0</v>
      </c>
      <c r="N100" s="518">
        <f t="shared" si="26"/>
        <v>3312750.4635227108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23"/>
        <v>0</v>
      </c>
      <c r="K101" s="514"/>
      <c r="L101" s="518">
        <f t="shared" si="24"/>
        <v>2981733.6450111624</v>
      </c>
      <c r="M101" s="519">
        <f t="shared" si="25"/>
        <v>0</v>
      </c>
      <c r="N101" s="518">
        <f t="shared" si="26"/>
        <v>2981733.6450111624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24"/>
        <v>2864880.1232274803</v>
      </c>
      <c r="M102" s="519">
        <f t="shared" ref="M102:M107" si="30">IF(L102&lt;&gt;0,+H102-L102,0)</f>
        <v>0</v>
      </c>
      <c r="N102" s="518">
        <f t="shared" si="26"/>
        <v>2864880.1232274803</v>
      </c>
      <c r="O102" s="514">
        <f t="shared" ref="O102:O107" si="31">IF(N102&lt;&gt;0,+I102-N102,0)</f>
        <v>0</v>
      </c>
      <c r="P102" s="514">
        <f t="shared" ref="P102:P107" si="32">+O102-M102</f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24"/>
        <v>2610932.3249301547</v>
      </c>
      <c r="M103" s="519">
        <f t="shared" si="30"/>
        <v>0</v>
      </c>
      <c r="N103" s="518">
        <f t="shared" si="26"/>
        <v>2610932.3249301547</v>
      </c>
      <c r="O103" s="514">
        <f t="shared" si="31"/>
        <v>0</v>
      </c>
      <c r="P103" s="514">
        <f t="shared" si="32"/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24"/>
        <v>2563969.8538958314</v>
      </c>
      <c r="M104" s="519">
        <f t="shared" si="30"/>
        <v>0</v>
      </c>
      <c r="N104" s="518">
        <f t="shared" si="26"/>
        <v>2563969.8538958314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23"/>
        <v>0</v>
      </c>
      <c r="K105" s="514"/>
      <c r="L105" s="518">
        <f t="shared" ref="L105:L110" si="33">H105</f>
        <v>2443019.3444839055</v>
      </c>
      <c r="M105" s="519">
        <f t="shared" si="30"/>
        <v>0</v>
      </c>
      <c r="N105" s="518">
        <f t="shared" ref="N105:N110" si="34">I105</f>
        <v>2443019.3444839055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23"/>
        <v>0</v>
      </c>
      <c r="K106" s="514"/>
      <c r="L106" s="518">
        <f t="shared" si="33"/>
        <v>2306485.4456193848</v>
      </c>
      <c r="M106" s="519">
        <f t="shared" si="30"/>
        <v>0</v>
      </c>
      <c r="N106" s="518">
        <f t="shared" si="34"/>
        <v>2306485.4456193848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23"/>
        <v>0</v>
      </c>
      <c r="K107" s="514"/>
      <c r="L107" s="518">
        <f t="shared" si="33"/>
        <v>2183954.2915421841</v>
      </c>
      <c r="M107" s="519">
        <f t="shared" si="30"/>
        <v>0</v>
      </c>
      <c r="N107" s="518">
        <f t="shared" si="34"/>
        <v>2183954.2915421841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23"/>
        <v>0</v>
      </c>
      <c r="K108" s="514"/>
      <c r="L108" s="518">
        <f t="shared" si="33"/>
        <v>1909207.486730136</v>
      </c>
      <c r="M108" s="519">
        <f t="shared" ref="M108" si="35">IF(L108&lt;&gt;0,+H108-L108,0)</f>
        <v>0</v>
      </c>
      <c r="N108" s="518">
        <f t="shared" si="34"/>
        <v>1909207.486730136</v>
      </c>
      <c r="O108" s="514">
        <f t="shared" ref="O108" si="36">IF(N108&lt;&gt;0,+I108-N108,0)</f>
        <v>0</v>
      </c>
      <c r="P108" s="514">
        <f t="shared" si="28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13884258.546228023</v>
      </c>
      <c r="E109" s="520">
        <v>410964.69767441862</v>
      </c>
      <c r="F109" s="515">
        <v>13473293.848553605</v>
      </c>
      <c r="G109" s="515">
        <v>13678776.197390813</v>
      </c>
      <c r="H109" s="516">
        <v>1875148.3778696754</v>
      </c>
      <c r="I109" s="510">
        <v>1875148.3778696754</v>
      </c>
      <c r="J109" s="514">
        <f t="shared" si="23"/>
        <v>0</v>
      </c>
      <c r="K109" s="514"/>
      <c r="L109" s="518">
        <f t="shared" si="33"/>
        <v>1875148.3778696754</v>
      </c>
      <c r="M109" s="519">
        <f t="shared" ref="M109:M110" si="37">IF(L109&lt;&gt;0,+H109-L109,0)</f>
        <v>0</v>
      </c>
      <c r="N109" s="518">
        <f t="shared" si="34"/>
        <v>1875148.3778696754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13473293.848553605</v>
      </c>
      <c r="E110" s="520">
        <v>420749.57142857142</v>
      </c>
      <c r="F110" s="515">
        <v>13052544.277125034</v>
      </c>
      <c r="G110" s="515">
        <v>13262919.06283932</v>
      </c>
      <c r="H110" s="516">
        <v>1847492.6051652874</v>
      </c>
      <c r="I110" s="510">
        <v>1847492.6051652874</v>
      </c>
      <c r="J110" s="514">
        <f t="shared" si="23"/>
        <v>0</v>
      </c>
      <c r="K110" s="514"/>
      <c r="L110" s="518">
        <f t="shared" si="33"/>
        <v>1847492.6051652874</v>
      </c>
      <c r="M110" s="519">
        <f t="shared" si="37"/>
        <v>0</v>
      </c>
      <c r="N110" s="518">
        <f t="shared" si="34"/>
        <v>1847492.6051652874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13052544.277125034</v>
      </c>
      <c r="E111" s="522">
        <f>IF(+J96&lt;F110,J96,D111)</f>
        <v>420749.57142857142</v>
      </c>
      <c r="F111" s="523">
        <f t="shared" ref="F111:F130" si="38">+D111-E111</f>
        <v>12631794.705696464</v>
      </c>
      <c r="G111" s="523">
        <f t="shared" ref="G111:G130" si="39">+(F111+D111)/2</f>
        <v>12842169.491410749</v>
      </c>
      <c r="H111" s="526">
        <f>+J$94*G111+E111</f>
        <v>1864775.7219095728</v>
      </c>
      <c r="I111" s="577">
        <f>+J$95*G111+E111</f>
        <v>1864775.7219095728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2022</v>
      </c>
      <c r="D112" s="374">
        <f>IF(F111+SUM(E$99:E111)=D$92,F111,D$92-SUM(E$99:E111))</f>
        <v>12631794.705696464</v>
      </c>
      <c r="E112" s="522">
        <f>IF(+J96&lt;F111,J96,D112)</f>
        <v>420749.57142857142</v>
      </c>
      <c r="F112" s="523">
        <f t="shared" si="38"/>
        <v>12211045.134267893</v>
      </c>
      <c r="G112" s="523">
        <f t="shared" si="39"/>
        <v>12421419.919982178</v>
      </c>
      <c r="H112" s="526">
        <f>+J$94*G112+E112</f>
        <v>1817464.9163363483</v>
      </c>
      <c r="I112" s="577">
        <f>+J$95*G112+E112</f>
        <v>1817464.9163363483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12211045.134267893</v>
      </c>
      <c r="E113" s="522">
        <f>IF(+J96&lt;F112,J96,D113)</f>
        <v>420749.57142857142</v>
      </c>
      <c r="F113" s="523">
        <f t="shared" si="38"/>
        <v>11790295.562839322</v>
      </c>
      <c r="G113" s="523">
        <f t="shared" si="39"/>
        <v>12000670.348553607</v>
      </c>
      <c r="H113" s="526">
        <f t="shared" ref="H113:H154" si="40">+J$94*G113+E113</f>
        <v>1770154.1107631235</v>
      </c>
      <c r="I113" s="577">
        <f t="shared" ref="I113:I154" si="41">+J$95*G113+E113</f>
        <v>1770154.1107631235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11790295.562839322</v>
      </c>
      <c r="E114" s="522">
        <f>IF(+J96&lt;F113,J96,D114)</f>
        <v>420749.57142857142</v>
      </c>
      <c r="F114" s="523">
        <f t="shared" si="38"/>
        <v>11369545.991410751</v>
      </c>
      <c r="G114" s="523">
        <f t="shared" si="39"/>
        <v>11579920.777125036</v>
      </c>
      <c r="H114" s="526">
        <f t="shared" si="40"/>
        <v>1722843.3051898989</v>
      </c>
      <c r="I114" s="577">
        <f t="shared" si="41"/>
        <v>1722843.3051898989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2025</v>
      </c>
      <c r="D115" s="374">
        <f>IF(F114+SUM(E$99:E114)=D$92,F114,D$92-SUM(E$99:E114))</f>
        <v>11369545.991410751</v>
      </c>
      <c r="E115" s="522">
        <f>IF(+J96&lt;F114,J96,D115)</f>
        <v>420749.57142857142</v>
      </c>
      <c r="F115" s="523">
        <f t="shared" si="38"/>
        <v>10948796.41998218</v>
      </c>
      <c r="G115" s="523">
        <f t="shared" si="39"/>
        <v>11159171.205696465</v>
      </c>
      <c r="H115" s="526">
        <f t="shared" si="40"/>
        <v>1675532.4996166744</v>
      </c>
      <c r="I115" s="577">
        <f t="shared" si="41"/>
        <v>1675532.4996166744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10948796.41998218</v>
      </c>
      <c r="E116" s="522">
        <f>IF(+J96&lt;F115,J96,D116)</f>
        <v>420749.57142857142</v>
      </c>
      <c r="F116" s="523">
        <f t="shared" si="38"/>
        <v>10528046.848553609</v>
      </c>
      <c r="G116" s="523">
        <f t="shared" si="39"/>
        <v>10738421.634267895</v>
      </c>
      <c r="H116" s="526">
        <f t="shared" si="40"/>
        <v>1628221.6940434498</v>
      </c>
      <c r="I116" s="577">
        <f t="shared" si="41"/>
        <v>1628221.6940434498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10528046.848553609</v>
      </c>
      <c r="E117" s="522">
        <f>IF(+J96&lt;F116,J96,D117)</f>
        <v>420749.57142857142</v>
      </c>
      <c r="F117" s="523">
        <f t="shared" si="38"/>
        <v>10107297.277125038</v>
      </c>
      <c r="G117" s="523">
        <f t="shared" si="39"/>
        <v>10317672.062839324</v>
      </c>
      <c r="H117" s="526">
        <f t="shared" si="40"/>
        <v>1580910.8884702253</v>
      </c>
      <c r="I117" s="577">
        <f t="shared" si="41"/>
        <v>1580910.8884702253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10107297.277125038</v>
      </c>
      <c r="E118" s="522">
        <f>IF(+J96&lt;F117,J96,D118)</f>
        <v>420749.57142857142</v>
      </c>
      <c r="F118" s="523">
        <f t="shared" si="38"/>
        <v>9686547.7056964673</v>
      </c>
      <c r="G118" s="523">
        <f t="shared" si="39"/>
        <v>9896922.4914107528</v>
      </c>
      <c r="H118" s="526">
        <f t="shared" si="40"/>
        <v>1533600.0828970007</v>
      </c>
      <c r="I118" s="577">
        <f t="shared" si="41"/>
        <v>1533600.0828970007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9686547.7056964673</v>
      </c>
      <c r="E119" s="522">
        <f>IF(+J96&lt;F118,J96,D119)</f>
        <v>420749.57142857142</v>
      </c>
      <c r="F119" s="523">
        <f t="shared" si="38"/>
        <v>9265798.1342678964</v>
      </c>
      <c r="G119" s="523">
        <f t="shared" si="39"/>
        <v>9476172.9199821819</v>
      </c>
      <c r="H119" s="526">
        <f t="shared" si="40"/>
        <v>1486289.2773237762</v>
      </c>
      <c r="I119" s="577">
        <f t="shared" si="41"/>
        <v>1486289.2773237762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9265798.1342678964</v>
      </c>
      <c r="E120" s="522">
        <f>IF(+J96&lt;F119,J96,D120)</f>
        <v>420749.57142857142</v>
      </c>
      <c r="F120" s="523">
        <f t="shared" si="38"/>
        <v>8845048.5628393255</v>
      </c>
      <c r="G120" s="523">
        <f t="shared" si="39"/>
        <v>9055423.348553611</v>
      </c>
      <c r="H120" s="526">
        <f t="shared" si="40"/>
        <v>1438978.4717505516</v>
      </c>
      <c r="I120" s="577">
        <f t="shared" si="41"/>
        <v>1438978.4717505516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8845048.5628393255</v>
      </c>
      <c r="E121" s="522">
        <f>IF(+J96&lt;F120,J96,D121)</f>
        <v>420749.57142857142</v>
      </c>
      <c r="F121" s="523">
        <f t="shared" si="38"/>
        <v>8424298.9914107546</v>
      </c>
      <c r="G121" s="523">
        <f t="shared" si="39"/>
        <v>8634673.7771250401</v>
      </c>
      <c r="H121" s="526">
        <f t="shared" si="40"/>
        <v>1391667.666177327</v>
      </c>
      <c r="I121" s="577">
        <f t="shared" si="41"/>
        <v>1391667.666177327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8424298.9914107546</v>
      </c>
      <c r="E122" s="522">
        <f>IF(+J96&lt;F121,J96,D122)</f>
        <v>420749.57142857142</v>
      </c>
      <c r="F122" s="523">
        <f t="shared" si="38"/>
        <v>8003549.4199821828</v>
      </c>
      <c r="G122" s="523">
        <f t="shared" si="39"/>
        <v>8213924.2056964692</v>
      </c>
      <c r="H122" s="526">
        <f t="shared" si="40"/>
        <v>1344356.8606041025</v>
      </c>
      <c r="I122" s="577">
        <f t="shared" si="41"/>
        <v>1344356.8606041025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8003549.4199821828</v>
      </c>
      <c r="E123" s="522">
        <f>IF(+J96&lt;F122,J96,D123)</f>
        <v>420749.57142857142</v>
      </c>
      <c r="F123" s="523">
        <f t="shared" si="38"/>
        <v>7582799.848553611</v>
      </c>
      <c r="G123" s="523">
        <f t="shared" si="39"/>
        <v>7793174.6342678964</v>
      </c>
      <c r="H123" s="526">
        <f t="shared" si="40"/>
        <v>1297046.0550308777</v>
      </c>
      <c r="I123" s="577">
        <f t="shared" si="41"/>
        <v>1297046.0550308777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7582799.848553611</v>
      </c>
      <c r="E124" s="522">
        <f>IF(+J96&lt;F123,J96,D124)</f>
        <v>420749.57142857142</v>
      </c>
      <c r="F124" s="523">
        <f t="shared" si="38"/>
        <v>7162050.2771250391</v>
      </c>
      <c r="G124" s="523">
        <f t="shared" si="39"/>
        <v>7372425.0628393255</v>
      </c>
      <c r="H124" s="526">
        <f t="shared" si="40"/>
        <v>1249735.2494576531</v>
      </c>
      <c r="I124" s="577">
        <f t="shared" si="41"/>
        <v>1249735.2494576531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7162050.2771250391</v>
      </c>
      <c r="E125" s="522">
        <f>IF(+J96&lt;F124,J96,D125)</f>
        <v>420749.57142857142</v>
      </c>
      <c r="F125" s="523">
        <f t="shared" si="38"/>
        <v>6741300.7056964673</v>
      </c>
      <c r="G125" s="523">
        <f t="shared" si="39"/>
        <v>6951675.4914107528</v>
      </c>
      <c r="H125" s="526">
        <f t="shared" si="40"/>
        <v>1202424.4438844284</v>
      </c>
      <c r="I125" s="577">
        <f t="shared" si="41"/>
        <v>1202424.4438844284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6741300.7056964673</v>
      </c>
      <c r="E126" s="522">
        <f>IF(+J96&lt;F125,J96,D126)</f>
        <v>420749.57142857142</v>
      </c>
      <c r="F126" s="523">
        <f t="shared" si="38"/>
        <v>6320551.1342678955</v>
      </c>
      <c r="G126" s="523">
        <f t="shared" si="39"/>
        <v>6530925.9199821819</v>
      </c>
      <c r="H126" s="526">
        <f t="shared" si="40"/>
        <v>1155113.6383112036</v>
      </c>
      <c r="I126" s="577">
        <f t="shared" si="41"/>
        <v>1155113.6383112036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6320551.1342678955</v>
      </c>
      <c r="E127" s="522">
        <f>IF(+J96&lt;F126,J96,D127)</f>
        <v>420749.57142857142</v>
      </c>
      <c r="F127" s="523">
        <f t="shared" si="38"/>
        <v>5899801.5628393237</v>
      </c>
      <c r="G127" s="523">
        <f t="shared" si="39"/>
        <v>6110176.3485536091</v>
      </c>
      <c r="H127" s="526">
        <f t="shared" si="40"/>
        <v>1107802.8327379788</v>
      </c>
      <c r="I127" s="577">
        <f t="shared" si="41"/>
        <v>1107802.8327379788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5899801.5628393237</v>
      </c>
      <c r="E128" s="522">
        <f>IF(+J96&lt;F127,J96,D128)</f>
        <v>420749.57142857142</v>
      </c>
      <c r="F128" s="523">
        <f t="shared" si="38"/>
        <v>5479051.9914107518</v>
      </c>
      <c r="G128" s="523">
        <f t="shared" si="39"/>
        <v>5689426.7771250382</v>
      </c>
      <c r="H128" s="526">
        <f t="shared" si="40"/>
        <v>1060492.0271647542</v>
      </c>
      <c r="I128" s="577">
        <f t="shared" si="41"/>
        <v>1060492.0271647542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5479051.9914107518</v>
      </c>
      <c r="E129" s="522">
        <f>IF(+J96&lt;F128,J96,D129)</f>
        <v>420749.57142857142</v>
      </c>
      <c r="F129" s="523">
        <f t="shared" si="38"/>
        <v>5058302.41998218</v>
      </c>
      <c r="G129" s="523">
        <f t="shared" si="39"/>
        <v>5268677.2056964654</v>
      </c>
      <c r="H129" s="526">
        <f t="shared" si="40"/>
        <v>1013181.2215915294</v>
      </c>
      <c r="I129" s="577">
        <f t="shared" si="41"/>
        <v>1013181.2215915294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2040</v>
      </c>
      <c r="D130" s="374">
        <f>IF(F129+SUM(E$99:E129)=D$92,F129,D$92-SUM(E$99:E129))</f>
        <v>5058302.41998218</v>
      </c>
      <c r="E130" s="522">
        <f>IF(+J96&lt;F129,J96,D130)</f>
        <v>420749.57142857142</v>
      </c>
      <c r="F130" s="523">
        <f t="shared" si="38"/>
        <v>4637552.8485536082</v>
      </c>
      <c r="G130" s="523">
        <f t="shared" si="39"/>
        <v>4847927.6342678946</v>
      </c>
      <c r="H130" s="526">
        <f t="shared" si="40"/>
        <v>965870.41601830488</v>
      </c>
      <c r="I130" s="577">
        <f t="shared" si="41"/>
        <v>965870.41601830488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4637552.8485536082</v>
      </c>
      <c r="E131" s="522">
        <f>IF(+J96&lt;F130,J96,D131)</f>
        <v>420749.57142857142</v>
      </c>
      <c r="F131" s="523">
        <f t="shared" ref="F131:F154" si="42">+D131-E131</f>
        <v>4216803.2771250363</v>
      </c>
      <c r="G131" s="523">
        <f t="shared" ref="G131:G154" si="43">+(F131+D131)/2</f>
        <v>4427178.0628393218</v>
      </c>
      <c r="H131" s="526">
        <f t="shared" si="40"/>
        <v>918559.61044508009</v>
      </c>
      <c r="I131" s="577">
        <f t="shared" si="41"/>
        <v>918559.61044508009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4216803.2771250363</v>
      </c>
      <c r="E132" s="522">
        <f>IF(+J96&lt;F131,J96,D132)</f>
        <v>420749.57142857142</v>
      </c>
      <c r="F132" s="523">
        <f t="shared" si="42"/>
        <v>3796053.705696465</v>
      </c>
      <c r="G132" s="523">
        <f t="shared" si="43"/>
        <v>4006428.4914107509</v>
      </c>
      <c r="H132" s="526">
        <f t="shared" si="40"/>
        <v>871248.80487185554</v>
      </c>
      <c r="I132" s="577">
        <f t="shared" si="41"/>
        <v>871248.80487185554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3796053.705696465</v>
      </c>
      <c r="E133" s="522">
        <f>IF(+J96&lt;F132,J96,D133)</f>
        <v>420749.57142857142</v>
      </c>
      <c r="F133" s="523">
        <f t="shared" si="42"/>
        <v>3375304.1342678936</v>
      </c>
      <c r="G133" s="523">
        <f t="shared" si="43"/>
        <v>3585678.9199821791</v>
      </c>
      <c r="H133" s="526">
        <f t="shared" si="40"/>
        <v>823937.99929863086</v>
      </c>
      <c r="I133" s="577">
        <f t="shared" si="41"/>
        <v>823937.99929863086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3375304.1342678936</v>
      </c>
      <c r="E134" s="522">
        <f>IF(+J96&lt;F133,J96,D134)</f>
        <v>420749.57142857142</v>
      </c>
      <c r="F134" s="523">
        <f t="shared" si="42"/>
        <v>2954554.5628393223</v>
      </c>
      <c r="G134" s="523">
        <f t="shared" si="43"/>
        <v>3164929.3485536082</v>
      </c>
      <c r="H134" s="526">
        <f t="shared" si="40"/>
        <v>776627.19372540619</v>
      </c>
      <c r="I134" s="577">
        <f t="shared" si="41"/>
        <v>776627.19372540619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2954554.5628393223</v>
      </c>
      <c r="E135" s="522">
        <f>IF(+J96&lt;F134,J96,D135)</f>
        <v>420749.57142857142</v>
      </c>
      <c r="F135" s="523">
        <f t="shared" si="42"/>
        <v>2533804.9914107509</v>
      </c>
      <c r="G135" s="523">
        <f t="shared" si="43"/>
        <v>2744179.7771250363</v>
      </c>
      <c r="H135" s="526">
        <f t="shared" si="40"/>
        <v>729316.38815218164</v>
      </c>
      <c r="I135" s="577">
        <f t="shared" si="41"/>
        <v>729316.38815218164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>
      <c r="B136" s="195" t="str">
        <f t="shared" si="29"/>
        <v/>
      </c>
      <c r="C136" s="507">
        <f>IF(D93="","-",+C135+1)</f>
        <v>2046</v>
      </c>
      <c r="D136" s="374">
        <f>IF(F135+SUM(E$99:E135)=D$92,F135,D$92-SUM(E$99:E135))</f>
        <v>2533804.9914107509</v>
      </c>
      <c r="E136" s="522">
        <f>IF(+J96&lt;F135,J96,D136)</f>
        <v>420749.57142857142</v>
      </c>
      <c r="F136" s="523">
        <f t="shared" si="42"/>
        <v>2113055.4199821795</v>
      </c>
      <c r="G136" s="523">
        <f t="shared" si="43"/>
        <v>2323430.2056964654</v>
      </c>
      <c r="H136" s="526">
        <f t="shared" si="40"/>
        <v>682005.58257895696</v>
      </c>
      <c r="I136" s="577">
        <f t="shared" si="41"/>
        <v>682005.58257895696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>
      <c r="B137" s="195" t="str">
        <f t="shared" si="29"/>
        <v/>
      </c>
      <c r="C137" s="507">
        <f>IF(D93="","-",+C136+1)</f>
        <v>2047</v>
      </c>
      <c r="D137" s="374">
        <f>IF(F136+SUM(E$99:E136)=D$92,F136,D$92-SUM(E$99:E136))</f>
        <v>2113055.4199821795</v>
      </c>
      <c r="E137" s="522">
        <f>IF(+J96&lt;F136,J96,D137)</f>
        <v>420749.57142857142</v>
      </c>
      <c r="F137" s="523">
        <f t="shared" si="42"/>
        <v>1692305.8485536082</v>
      </c>
      <c r="G137" s="523">
        <f t="shared" si="43"/>
        <v>1902680.6342678939</v>
      </c>
      <c r="H137" s="526">
        <f t="shared" si="40"/>
        <v>634694.77700573229</v>
      </c>
      <c r="I137" s="577">
        <f t="shared" si="41"/>
        <v>634694.77700573229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1692305.8485536082</v>
      </c>
      <c r="E138" s="522">
        <f>IF(+J96&lt;F137,J96,D138)</f>
        <v>420749.57142857142</v>
      </c>
      <c r="F138" s="523">
        <f t="shared" si="42"/>
        <v>1271556.2771250368</v>
      </c>
      <c r="G138" s="523">
        <f t="shared" si="43"/>
        <v>1481931.0628393225</v>
      </c>
      <c r="H138" s="526">
        <f t="shared" si="40"/>
        <v>587383.97143250774</v>
      </c>
      <c r="I138" s="577">
        <f t="shared" si="41"/>
        <v>587383.97143250774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1271556.2771250368</v>
      </c>
      <c r="E139" s="522">
        <f>IF(+J96&lt;F138,J96,D139)</f>
        <v>420749.57142857142</v>
      </c>
      <c r="F139" s="523">
        <f t="shared" si="42"/>
        <v>850806.70569646545</v>
      </c>
      <c r="G139" s="523">
        <f t="shared" si="43"/>
        <v>1061181.4914107511</v>
      </c>
      <c r="H139" s="526">
        <f t="shared" si="40"/>
        <v>540073.16585928306</v>
      </c>
      <c r="I139" s="577">
        <f t="shared" si="41"/>
        <v>540073.16585928306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>
      <c r="B140" s="195" t="str">
        <f t="shared" si="29"/>
        <v/>
      </c>
      <c r="C140" s="507">
        <f>IF(D93="","-",+C139+1)</f>
        <v>2050</v>
      </c>
      <c r="D140" s="374">
        <f>IF(F139+SUM(E$99:E139)=D$92,F139,D$92-SUM(E$99:E139))</f>
        <v>850806.70569646545</v>
      </c>
      <c r="E140" s="522">
        <f>IF(+J96&lt;F139,J96,D140)</f>
        <v>420749.57142857142</v>
      </c>
      <c r="F140" s="523">
        <f t="shared" si="42"/>
        <v>430057.13426789403</v>
      </c>
      <c r="G140" s="523">
        <f t="shared" si="43"/>
        <v>640431.91998217977</v>
      </c>
      <c r="H140" s="526">
        <f t="shared" si="40"/>
        <v>492762.36028605845</v>
      </c>
      <c r="I140" s="577">
        <f t="shared" si="41"/>
        <v>492762.36028605845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430057.13426789403</v>
      </c>
      <c r="E141" s="522">
        <f>IF(+J96&lt;F140,J96,D141)</f>
        <v>420749.57142857142</v>
      </c>
      <c r="F141" s="523">
        <f t="shared" si="42"/>
        <v>9307.562839322607</v>
      </c>
      <c r="G141" s="523">
        <f t="shared" si="43"/>
        <v>219682.34855360832</v>
      </c>
      <c r="H141" s="526">
        <f t="shared" si="40"/>
        <v>445451.55471283378</v>
      </c>
      <c r="I141" s="577">
        <f t="shared" si="41"/>
        <v>445451.55471283378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9307.562839322607</v>
      </c>
      <c r="E142" s="522">
        <f>IF(+J96&lt;F141,J96,D142)</f>
        <v>9307.562839322607</v>
      </c>
      <c r="F142" s="523">
        <f t="shared" si="42"/>
        <v>0</v>
      </c>
      <c r="G142" s="523">
        <f t="shared" si="43"/>
        <v>4653.7814196613035</v>
      </c>
      <c r="H142" s="526">
        <f t="shared" si="40"/>
        <v>9830.8530881476363</v>
      </c>
      <c r="I142" s="577">
        <f t="shared" si="41"/>
        <v>9830.8530881476363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2"/>
        <v>0</v>
      </c>
      <c r="G143" s="523">
        <f t="shared" si="43"/>
        <v>0</v>
      </c>
      <c r="H143" s="526">
        <f t="shared" si="40"/>
        <v>0</v>
      </c>
      <c r="I143" s="577">
        <f t="shared" si="41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43"/>
        <v>0</v>
      </c>
      <c r="H144" s="526">
        <f t="shared" si="40"/>
        <v>0</v>
      </c>
      <c r="I144" s="577">
        <f t="shared" si="41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43"/>
        <v>0</v>
      </c>
      <c r="H145" s="526">
        <f t="shared" si="40"/>
        <v>0</v>
      </c>
      <c r="I145" s="577">
        <f t="shared" si="41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43"/>
        <v>0</v>
      </c>
      <c r="H146" s="526">
        <f t="shared" si="40"/>
        <v>0</v>
      </c>
      <c r="I146" s="577">
        <f t="shared" si="41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43"/>
        <v>0</v>
      </c>
      <c r="H147" s="526">
        <f t="shared" si="40"/>
        <v>0</v>
      </c>
      <c r="I147" s="577">
        <f t="shared" si="41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43"/>
        <v>0</v>
      </c>
      <c r="H148" s="526">
        <f t="shared" si="40"/>
        <v>0</v>
      </c>
      <c r="I148" s="577">
        <f t="shared" si="41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43"/>
        <v>0</v>
      </c>
      <c r="H149" s="526">
        <f t="shared" si="40"/>
        <v>0</v>
      </c>
      <c r="I149" s="577">
        <f t="shared" si="41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43"/>
        <v>0</v>
      </c>
      <c r="H150" s="526">
        <f t="shared" si="40"/>
        <v>0</v>
      </c>
      <c r="I150" s="577">
        <f t="shared" si="41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43"/>
        <v>0</v>
      </c>
      <c r="H151" s="526">
        <f t="shared" si="40"/>
        <v>0</v>
      </c>
      <c r="I151" s="577">
        <f t="shared" si="41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43"/>
        <v>0</v>
      </c>
      <c r="H152" s="526">
        <f t="shared" si="40"/>
        <v>0</v>
      </c>
      <c r="I152" s="577">
        <f t="shared" si="41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43"/>
        <v>0</v>
      </c>
      <c r="H153" s="526">
        <f t="shared" si="40"/>
        <v>0</v>
      </c>
      <c r="I153" s="577">
        <f t="shared" si="41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43"/>
        <v>0</v>
      </c>
      <c r="H154" s="530">
        <f t="shared" si="40"/>
        <v>0</v>
      </c>
      <c r="I154" s="579">
        <f t="shared" si="41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>
      <c r="C155" s="374" t="s">
        <v>78</v>
      </c>
      <c r="D155" s="375"/>
      <c r="E155" s="375">
        <f>SUM(E99:E154)</f>
        <v>17671482</v>
      </c>
      <c r="F155" s="375"/>
      <c r="G155" s="375"/>
      <c r="H155" s="375">
        <f>SUM(H99:H154)</f>
        <v>63596104.602733366</v>
      </c>
      <c r="I155" s="375">
        <f>SUM(I99:I154)</f>
        <v>63596104.602733366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37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566181.36123697727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566181.36123697727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666" t="s">
        <v>498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120203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689258.21441361541</v>
      </c>
      <c r="H22" s="610">
        <v>689258.21441361541</v>
      </c>
      <c r="I22" s="511">
        <f t="shared" si="6"/>
        <v>0</v>
      </c>
      <c r="J22" s="511"/>
      <c r="K22" s="518">
        <f t="shared" si="0"/>
        <v>689258.21441361541</v>
      </c>
      <c r="L22" s="519">
        <f t="shared" si="1"/>
        <v>0</v>
      </c>
      <c r="M22" s="518">
        <f t="shared" si="2"/>
        <v>689258.21441361541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123134.78048780488</v>
      </c>
      <c r="F23" s="626">
        <v>4269662.262390947</v>
      </c>
      <c r="G23" s="609">
        <v>673608.51044078905</v>
      </c>
      <c r="H23" s="610">
        <v>673608.51044078905</v>
      </c>
      <c r="I23" s="511">
        <f t="shared" si="6"/>
        <v>0</v>
      </c>
      <c r="J23" s="511"/>
      <c r="K23" s="518">
        <f t="shared" ref="K23" si="7">G23</f>
        <v>673608.51044078905</v>
      </c>
      <c r="L23" s="519">
        <f t="shared" ref="L23" si="8">IF(K23&lt;&gt;0,+G23-K23,0)</f>
        <v>0</v>
      </c>
      <c r="M23" s="518">
        <f t="shared" ref="M23" si="9">H23</f>
        <v>673608.51044078905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553772.08511902799</v>
      </c>
      <c r="H24" s="610">
        <v>553772.08511902799</v>
      </c>
      <c r="I24" s="511">
        <f t="shared" si="6"/>
        <v>0</v>
      </c>
      <c r="J24" s="511"/>
      <c r="K24" s="518">
        <f t="shared" ref="K24" si="12">G24</f>
        <v>553772.08511902799</v>
      </c>
      <c r="L24" s="519">
        <f t="shared" ref="L24" si="13">IF(K24&lt;&gt;0,+G24-K24,0)</f>
        <v>0</v>
      </c>
      <c r="M24" s="518">
        <f t="shared" ref="M24" si="14">H24</f>
        <v>553772.08511902799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4152254.680995597</v>
      </c>
      <c r="E25" s="609">
        <v>120203</v>
      </c>
      <c r="F25" s="626">
        <v>4032051.680995597</v>
      </c>
      <c r="G25" s="609">
        <v>553989.83619615703</v>
      </c>
      <c r="H25" s="610">
        <v>553989.83619615703</v>
      </c>
      <c r="I25" s="511">
        <f t="shared" si="6"/>
        <v>0</v>
      </c>
      <c r="J25" s="511"/>
      <c r="K25" s="518">
        <f t="shared" ref="K25" si="15">G25</f>
        <v>553989.83619615703</v>
      </c>
      <c r="L25" s="519">
        <f t="shared" ref="L25" si="16">IF(K25&lt;&gt;0,+G25-K25,0)</f>
        <v>0</v>
      </c>
      <c r="M25" s="518">
        <f t="shared" ref="M25" si="17">H25</f>
        <v>553989.83619615703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523">
        <f>IF(F25+SUM(E$17:E25)=D$10,F25,D$10-SUM(E$17:E25))</f>
        <v>4026324.4819031414</v>
      </c>
      <c r="E26" s="522">
        <f t="shared" ref="E26:E72" si="18">IF(+$I$14&lt;F25,$I$14,D26)</f>
        <v>120203</v>
      </c>
      <c r="F26" s="523">
        <f t="shared" ref="F26:F72" si="19">+D26-E26</f>
        <v>3906121.4819031414</v>
      </c>
      <c r="G26" s="524">
        <f t="shared" ref="G26:G52" si="20">+I$12*((D26+F26)/2)+E26</f>
        <v>566181.36123697727</v>
      </c>
      <c r="H26" s="491">
        <f t="shared" ref="H26:H52" si="21">+I$13*((D26+F26)/2)+E26</f>
        <v>566181.36123697727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3906121.4819031414</v>
      </c>
      <c r="E27" s="522">
        <f t="shared" si="18"/>
        <v>120203</v>
      </c>
      <c r="F27" s="523">
        <f t="shared" si="19"/>
        <v>3785918.4819031414</v>
      </c>
      <c r="G27" s="524">
        <f t="shared" si="20"/>
        <v>552665.24345934158</v>
      </c>
      <c r="H27" s="491">
        <f t="shared" si="21"/>
        <v>552665.24345934158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3785918.4819031414</v>
      </c>
      <c r="E28" s="522">
        <f t="shared" si="18"/>
        <v>120203</v>
      </c>
      <c r="F28" s="523">
        <f t="shared" si="19"/>
        <v>3665715.4819031414</v>
      </c>
      <c r="G28" s="524">
        <f t="shared" si="20"/>
        <v>539149.12568170577</v>
      </c>
      <c r="H28" s="491">
        <f t="shared" si="21"/>
        <v>539149.12568170577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3665715.4819031414</v>
      </c>
      <c r="E29" s="522">
        <f t="shared" si="18"/>
        <v>120203</v>
      </c>
      <c r="F29" s="523">
        <f t="shared" si="19"/>
        <v>3545512.4819031414</v>
      </c>
      <c r="G29" s="524">
        <f t="shared" si="20"/>
        <v>525633.0079040702</v>
      </c>
      <c r="H29" s="491">
        <f t="shared" si="21"/>
        <v>525633.0079040702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3545512.4819031414</v>
      </c>
      <c r="E30" s="522">
        <f t="shared" si="18"/>
        <v>120203</v>
      </c>
      <c r="F30" s="523">
        <f t="shared" si="19"/>
        <v>3425309.4819031414</v>
      </c>
      <c r="G30" s="524">
        <f t="shared" si="20"/>
        <v>512116.89012643439</v>
      </c>
      <c r="H30" s="491">
        <f t="shared" si="21"/>
        <v>512116.89012643439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3425309.4819031414</v>
      </c>
      <c r="E31" s="522">
        <f t="shared" si="18"/>
        <v>120203</v>
      </c>
      <c r="F31" s="523">
        <f t="shared" si="19"/>
        <v>3305106.4819031414</v>
      </c>
      <c r="G31" s="524">
        <f t="shared" si="20"/>
        <v>498600.7723487987</v>
      </c>
      <c r="H31" s="491">
        <f t="shared" si="21"/>
        <v>498600.7723487987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3305106.4819031414</v>
      </c>
      <c r="E32" s="522">
        <f t="shared" si="18"/>
        <v>120203</v>
      </c>
      <c r="F32" s="523">
        <f t="shared" si="19"/>
        <v>3184903.4819031414</v>
      </c>
      <c r="G32" s="524">
        <f t="shared" si="20"/>
        <v>485084.654571163</v>
      </c>
      <c r="H32" s="491">
        <f t="shared" si="21"/>
        <v>485084.654571163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3184903.4819031414</v>
      </c>
      <c r="E33" s="522">
        <f t="shared" si="18"/>
        <v>120203</v>
      </c>
      <c r="F33" s="523">
        <f t="shared" si="19"/>
        <v>3064700.4819031414</v>
      </c>
      <c r="G33" s="524">
        <f t="shared" si="20"/>
        <v>471568.53679352725</v>
      </c>
      <c r="H33" s="491">
        <f t="shared" si="21"/>
        <v>471568.53679352725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3064700.4819031414</v>
      </c>
      <c r="E34" s="522">
        <f t="shared" si="18"/>
        <v>120203</v>
      </c>
      <c r="F34" s="523">
        <f t="shared" si="19"/>
        <v>2944497.4819031414</v>
      </c>
      <c r="G34" s="524">
        <f t="shared" si="20"/>
        <v>458052.41901589156</v>
      </c>
      <c r="H34" s="491">
        <f t="shared" si="21"/>
        <v>458052.41901589156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2944497.4819031414</v>
      </c>
      <c r="E35" s="522">
        <f t="shared" si="18"/>
        <v>120203</v>
      </c>
      <c r="F35" s="523">
        <f t="shared" si="19"/>
        <v>2824294.4819031414</v>
      </c>
      <c r="G35" s="524">
        <f t="shared" si="20"/>
        <v>444536.30123825587</v>
      </c>
      <c r="H35" s="491">
        <f t="shared" si="21"/>
        <v>444536.30123825587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2824294.4819031414</v>
      </c>
      <c r="E36" s="522">
        <f t="shared" si="18"/>
        <v>120203</v>
      </c>
      <c r="F36" s="523">
        <f t="shared" si="19"/>
        <v>2704091.4819031414</v>
      </c>
      <c r="G36" s="524">
        <f t="shared" si="20"/>
        <v>431020.18346062012</v>
      </c>
      <c r="H36" s="491">
        <f t="shared" si="21"/>
        <v>431020.18346062012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2704091.4819031414</v>
      </c>
      <c r="E37" s="522">
        <f t="shared" si="18"/>
        <v>120203</v>
      </c>
      <c r="F37" s="523">
        <f t="shared" si="19"/>
        <v>2583888.4819031414</v>
      </c>
      <c r="G37" s="524">
        <f t="shared" si="20"/>
        <v>417504.06568298442</v>
      </c>
      <c r="H37" s="491">
        <f t="shared" si="21"/>
        <v>417504.06568298442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2583888.4819031414</v>
      </c>
      <c r="E38" s="522">
        <f t="shared" si="18"/>
        <v>120203</v>
      </c>
      <c r="F38" s="523">
        <f t="shared" si="19"/>
        <v>2463685.4819031414</v>
      </c>
      <c r="G38" s="524">
        <f t="shared" si="20"/>
        <v>403987.94790534873</v>
      </c>
      <c r="H38" s="491">
        <f t="shared" si="21"/>
        <v>403987.94790534873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2463685.4819031414</v>
      </c>
      <c r="E39" s="522">
        <f t="shared" si="18"/>
        <v>120203</v>
      </c>
      <c r="F39" s="523">
        <f t="shared" si="19"/>
        <v>2343482.4819031414</v>
      </c>
      <c r="G39" s="524">
        <f t="shared" si="20"/>
        <v>390471.83012771298</v>
      </c>
      <c r="H39" s="491">
        <f t="shared" si="21"/>
        <v>390471.83012771298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2343482.4819031414</v>
      </c>
      <c r="E40" s="522">
        <f t="shared" si="18"/>
        <v>120203</v>
      </c>
      <c r="F40" s="523">
        <f t="shared" si="19"/>
        <v>2223279.4819031414</v>
      </c>
      <c r="G40" s="524">
        <f t="shared" si="20"/>
        <v>376955.71235007729</v>
      </c>
      <c r="H40" s="491">
        <f t="shared" si="21"/>
        <v>376955.71235007729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2223279.4819031414</v>
      </c>
      <c r="E41" s="522">
        <f t="shared" si="18"/>
        <v>120203</v>
      </c>
      <c r="F41" s="523">
        <f t="shared" si="19"/>
        <v>2103076.4819031414</v>
      </c>
      <c r="G41" s="524">
        <f t="shared" si="20"/>
        <v>363439.59457244154</v>
      </c>
      <c r="H41" s="491">
        <f t="shared" si="21"/>
        <v>363439.59457244154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2103076.4819031414</v>
      </c>
      <c r="E42" s="522">
        <f t="shared" si="18"/>
        <v>120203</v>
      </c>
      <c r="F42" s="523">
        <f t="shared" si="19"/>
        <v>1982873.4819031414</v>
      </c>
      <c r="G42" s="524">
        <f t="shared" si="20"/>
        <v>349923.47679480584</v>
      </c>
      <c r="H42" s="491">
        <f t="shared" si="21"/>
        <v>349923.47679480584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1982873.4819031414</v>
      </c>
      <c r="E43" s="522">
        <f t="shared" si="18"/>
        <v>120203</v>
      </c>
      <c r="F43" s="523">
        <f t="shared" si="19"/>
        <v>1862670.4819031414</v>
      </c>
      <c r="G43" s="524">
        <f t="shared" si="20"/>
        <v>336407.35901717015</v>
      </c>
      <c r="H43" s="491">
        <f t="shared" si="21"/>
        <v>336407.35901717015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1862670.4819031414</v>
      </c>
      <c r="E44" s="522">
        <f t="shared" si="18"/>
        <v>120203</v>
      </c>
      <c r="F44" s="523">
        <f t="shared" si="19"/>
        <v>1742467.4819031414</v>
      </c>
      <c r="G44" s="524">
        <f t="shared" si="20"/>
        <v>322891.24123953446</v>
      </c>
      <c r="H44" s="491">
        <f t="shared" si="21"/>
        <v>322891.24123953446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1742467.4819031414</v>
      </c>
      <c r="E45" s="522">
        <f t="shared" si="18"/>
        <v>120203</v>
      </c>
      <c r="F45" s="523">
        <f t="shared" si="19"/>
        <v>1622264.4819031414</v>
      </c>
      <c r="G45" s="524">
        <f t="shared" si="20"/>
        <v>309375.12346189871</v>
      </c>
      <c r="H45" s="491">
        <f t="shared" si="21"/>
        <v>309375.12346189871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1622264.4819031414</v>
      </c>
      <c r="E46" s="522">
        <f t="shared" si="18"/>
        <v>120203</v>
      </c>
      <c r="F46" s="523">
        <f t="shared" si="19"/>
        <v>1502061.4819031414</v>
      </c>
      <c r="G46" s="524">
        <f t="shared" si="20"/>
        <v>295859.00568426301</v>
      </c>
      <c r="H46" s="491">
        <f t="shared" si="21"/>
        <v>295859.00568426301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1502061.4819031414</v>
      </c>
      <c r="E47" s="522">
        <f t="shared" si="18"/>
        <v>120203</v>
      </c>
      <c r="F47" s="523">
        <f t="shared" si="19"/>
        <v>1381858.4819031414</v>
      </c>
      <c r="G47" s="524">
        <f t="shared" si="20"/>
        <v>282342.88790662726</v>
      </c>
      <c r="H47" s="491">
        <f t="shared" si="21"/>
        <v>282342.88790662726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1381858.4819031414</v>
      </c>
      <c r="E48" s="522">
        <f t="shared" si="18"/>
        <v>120203</v>
      </c>
      <c r="F48" s="523">
        <f t="shared" si="19"/>
        <v>1261655.4819031414</v>
      </c>
      <c r="G48" s="524">
        <f t="shared" si="20"/>
        <v>268826.77012899157</v>
      </c>
      <c r="H48" s="491">
        <f t="shared" si="21"/>
        <v>268826.77012899157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1261655.4819031414</v>
      </c>
      <c r="E49" s="522">
        <f t="shared" si="18"/>
        <v>120203</v>
      </c>
      <c r="F49" s="523">
        <f t="shared" si="19"/>
        <v>1141452.4819031414</v>
      </c>
      <c r="G49" s="524">
        <f t="shared" si="20"/>
        <v>255310.65235135588</v>
      </c>
      <c r="H49" s="491">
        <f t="shared" si="21"/>
        <v>255310.65235135588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1141452.4819031414</v>
      </c>
      <c r="E50" s="522">
        <f t="shared" si="18"/>
        <v>120203</v>
      </c>
      <c r="F50" s="523">
        <f t="shared" si="19"/>
        <v>1021249.4819031414</v>
      </c>
      <c r="G50" s="524">
        <f t="shared" si="20"/>
        <v>241794.53457372016</v>
      </c>
      <c r="H50" s="491">
        <f t="shared" si="21"/>
        <v>241794.53457372016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1021249.4819031414</v>
      </c>
      <c r="E51" s="522">
        <f t="shared" si="18"/>
        <v>120203</v>
      </c>
      <c r="F51" s="523">
        <f t="shared" si="19"/>
        <v>901046.48190314136</v>
      </c>
      <c r="G51" s="524">
        <f t="shared" si="20"/>
        <v>228278.41679608444</v>
      </c>
      <c r="H51" s="491">
        <f t="shared" si="21"/>
        <v>228278.41679608444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901046.48190314136</v>
      </c>
      <c r="E52" s="522">
        <f t="shared" si="18"/>
        <v>120203</v>
      </c>
      <c r="F52" s="523">
        <f t="shared" si="19"/>
        <v>780843.48190314136</v>
      </c>
      <c r="G52" s="524">
        <f t="shared" si="20"/>
        <v>214762.29901844874</v>
      </c>
      <c r="H52" s="491">
        <f t="shared" si="21"/>
        <v>214762.29901844874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780843.48190314136</v>
      </c>
      <c r="E53" s="522">
        <f t="shared" si="18"/>
        <v>120203</v>
      </c>
      <c r="F53" s="523">
        <f t="shared" si="19"/>
        <v>660640.48190314136</v>
      </c>
      <c r="G53" s="524">
        <f t="shared" ref="G53:G72" si="23">+I$12*((D53+F53)/2)+E53</f>
        <v>201246.18124081299</v>
      </c>
      <c r="H53" s="491">
        <f t="shared" ref="H53:H72" si="24">+I$13*((D53+F53)/2)+E53</f>
        <v>201246.18124081299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660640.48190314136</v>
      </c>
      <c r="E54" s="522">
        <f t="shared" si="18"/>
        <v>120203</v>
      </c>
      <c r="F54" s="523">
        <f t="shared" si="19"/>
        <v>540437.48190314136</v>
      </c>
      <c r="G54" s="524">
        <f t="shared" si="23"/>
        <v>187730.0634631773</v>
      </c>
      <c r="H54" s="491">
        <f t="shared" si="24"/>
        <v>187730.0634631773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540437.48190314136</v>
      </c>
      <c r="E55" s="522">
        <f t="shared" si="18"/>
        <v>120203</v>
      </c>
      <c r="F55" s="523">
        <f t="shared" si="19"/>
        <v>420234.48190314136</v>
      </c>
      <c r="G55" s="524">
        <f t="shared" si="23"/>
        <v>174213.94568554158</v>
      </c>
      <c r="H55" s="491">
        <f t="shared" si="24"/>
        <v>174213.94568554158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420234.48190314136</v>
      </c>
      <c r="E56" s="522">
        <f t="shared" si="18"/>
        <v>120203</v>
      </c>
      <c r="F56" s="523">
        <f t="shared" si="19"/>
        <v>300031.48190314136</v>
      </c>
      <c r="G56" s="524">
        <f t="shared" si="23"/>
        <v>160697.82790790586</v>
      </c>
      <c r="H56" s="491">
        <f t="shared" si="24"/>
        <v>160697.82790790586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300031.48190314136</v>
      </c>
      <c r="E57" s="522">
        <f t="shared" si="18"/>
        <v>120203</v>
      </c>
      <c r="F57" s="523">
        <f t="shared" si="19"/>
        <v>179828.48190314136</v>
      </c>
      <c r="G57" s="524">
        <f t="shared" si="23"/>
        <v>147181.71013027016</v>
      </c>
      <c r="H57" s="491">
        <f t="shared" si="24"/>
        <v>147181.71013027016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179828.48190314136</v>
      </c>
      <c r="E58" s="522">
        <f t="shared" si="18"/>
        <v>120203</v>
      </c>
      <c r="F58" s="523">
        <f t="shared" si="19"/>
        <v>59625.481903141364</v>
      </c>
      <c r="G58" s="524">
        <f t="shared" si="23"/>
        <v>133665.59235263444</v>
      </c>
      <c r="H58" s="491">
        <f t="shared" si="24"/>
        <v>133665.59235263444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59625.481903141364</v>
      </c>
      <c r="E59" s="522">
        <f t="shared" si="18"/>
        <v>59625.481903141364</v>
      </c>
      <c r="F59" s="523">
        <f t="shared" si="19"/>
        <v>0</v>
      </c>
      <c r="G59" s="524">
        <f t="shared" si="23"/>
        <v>62977.748635049662</v>
      </c>
      <c r="H59" s="491">
        <f t="shared" si="24"/>
        <v>62977.748635049662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5048526</v>
      </c>
      <c r="F73" s="375"/>
      <c r="G73" s="375">
        <f>SUM(G17:G72)</f>
        <v>17577424.671380058</v>
      </c>
      <c r="H73" s="375">
        <f>SUM(H17:H72)</f>
        <v>17577424.671380058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553772.08511902799</v>
      </c>
      <c r="N87" s="546">
        <f>IF(J92&lt;D11,0,VLOOKUP(J92,C17:O72,11))</f>
        <v>553772.08511902799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573379.27306704223</v>
      </c>
      <c r="N88" s="550">
        <f>IF(J92&lt;D11,0,VLOOKUP(J92,C99:P154,7))</f>
        <v>573379.27306704223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19607.187948014238</v>
      </c>
      <c r="N89" s="555">
        <f>+N88-N87</f>
        <v>19607.187948014238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120203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25">H99</f>
        <v>397520.86907446757</v>
      </c>
      <c r="M99" s="519">
        <f t="shared" ref="M99:M104" si="26">IF(L99&lt;&gt;0,+H99-L99,0)</f>
        <v>0</v>
      </c>
      <c r="N99" s="518">
        <f t="shared" ref="N99:N104" si="27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25"/>
        <v>790031.91488158714</v>
      </c>
      <c r="M100" s="519">
        <f t="shared" si="26"/>
        <v>0</v>
      </c>
      <c r="N100" s="518">
        <f t="shared" si="27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25"/>
        <v>753764.11200720049</v>
      </c>
      <c r="M101" s="519">
        <f t="shared" si="26"/>
        <v>0</v>
      </c>
      <c r="N101" s="518">
        <f t="shared" si="27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29">+I102-H102</f>
        <v>0</v>
      </c>
      <c r="K102" s="514"/>
      <c r="L102" s="518">
        <f t="shared" si="25"/>
        <v>712716.54417822254</v>
      </c>
      <c r="M102" s="519">
        <f t="shared" si="26"/>
        <v>0</v>
      </c>
      <c r="N102" s="518">
        <f t="shared" si="27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29"/>
        <v>0</v>
      </c>
      <c r="K103" s="514"/>
      <c r="L103" s="518">
        <f t="shared" si="25"/>
        <v>675389.93455255101</v>
      </c>
      <c r="M103" s="519">
        <f t="shared" si="26"/>
        <v>0</v>
      </c>
      <c r="N103" s="518">
        <f t="shared" si="27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29"/>
        <v>0</v>
      </c>
      <c r="K104" s="514"/>
      <c r="L104" s="518">
        <f t="shared" si="25"/>
        <v>590176.19481222471</v>
      </c>
      <c r="M104" s="519">
        <f t="shared" si="26"/>
        <v>0</v>
      </c>
      <c r="N104" s="518">
        <f t="shared" si="27"/>
        <v>590176.19481222471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4390208.9781284612</v>
      </c>
      <c r="E105" s="630">
        <v>117407.58139534884</v>
      </c>
      <c r="F105" s="631">
        <v>4272801.3967331126</v>
      </c>
      <c r="G105" s="631">
        <v>4331505.1874307869</v>
      </c>
      <c r="H105" s="633">
        <v>581054.26400771562</v>
      </c>
      <c r="I105" s="634">
        <v>581054.26400771562</v>
      </c>
      <c r="J105" s="514">
        <f t="shared" si="29"/>
        <v>0</v>
      </c>
      <c r="K105" s="514"/>
      <c r="L105" s="518">
        <f t="shared" ref="L105:L106" si="32">H105</f>
        <v>581054.26400771562</v>
      </c>
      <c r="M105" s="519">
        <f t="shared" ref="M105:M106" si="33">IF(L105&lt;&gt;0,+H105-L105,0)</f>
        <v>0</v>
      </c>
      <c r="N105" s="518">
        <f t="shared" ref="N105:N106" si="34">I105</f>
        <v>581054.26400771562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4272801.3967331126</v>
      </c>
      <c r="E106" s="630">
        <v>120203</v>
      </c>
      <c r="F106" s="631">
        <v>4152598.3967331126</v>
      </c>
      <c r="G106" s="631">
        <v>4212699.8967331126</v>
      </c>
      <c r="H106" s="633">
        <v>573379.27306704223</v>
      </c>
      <c r="I106" s="634">
        <v>573379.27306704223</v>
      </c>
      <c r="J106" s="514">
        <f t="shared" si="29"/>
        <v>0</v>
      </c>
      <c r="K106" s="514"/>
      <c r="L106" s="518">
        <f t="shared" si="32"/>
        <v>573379.27306704223</v>
      </c>
      <c r="M106" s="519">
        <f t="shared" si="33"/>
        <v>0</v>
      </c>
      <c r="N106" s="518">
        <f t="shared" si="34"/>
        <v>573379.27306704223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4152598.3967331126</v>
      </c>
      <c r="E107" s="522">
        <f t="shared" ref="E107:E154" si="35">IF(+$J$96&lt;F106,$J$96,D107)</f>
        <v>120203</v>
      </c>
      <c r="F107" s="523">
        <f t="shared" ref="F107:F154" si="36">+D107-E107</f>
        <v>4032395.3967331126</v>
      </c>
      <c r="G107" s="523">
        <f t="shared" ref="G107:G154" si="37">+(F107+D107)/2</f>
        <v>4092496.8967331126</v>
      </c>
      <c r="H107" s="526">
        <f t="shared" ref="H107:H154" si="38">+J$94*G107+E107</f>
        <v>580380.11754992313</v>
      </c>
      <c r="I107" s="577">
        <f t="shared" ref="I107:I154" si="39">+J$95*G107+E107</f>
        <v>580380.11754992313</v>
      </c>
      <c r="J107" s="514">
        <f t="shared" si="29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4032395.3967331126</v>
      </c>
      <c r="E108" s="522">
        <f t="shared" si="35"/>
        <v>120203</v>
      </c>
      <c r="F108" s="523">
        <f t="shared" si="36"/>
        <v>3912192.3967331126</v>
      </c>
      <c r="G108" s="523">
        <f t="shared" si="37"/>
        <v>3972293.8967331126</v>
      </c>
      <c r="H108" s="526">
        <f t="shared" si="38"/>
        <v>566863.99977228744</v>
      </c>
      <c r="I108" s="577">
        <f t="shared" si="39"/>
        <v>566863.99977228744</v>
      </c>
      <c r="J108" s="514">
        <f t="shared" si="29"/>
        <v>0</v>
      </c>
      <c r="K108" s="514"/>
      <c r="L108" s="525"/>
      <c r="M108" s="514">
        <f t="shared" si="40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3912192.3967331126</v>
      </c>
      <c r="E109" s="522">
        <f t="shared" si="35"/>
        <v>120203</v>
      </c>
      <c r="F109" s="523">
        <f t="shared" si="36"/>
        <v>3791989.3967331126</v>
      </c>
      <c r="G109" s="523">
        <f t="shared" si="37"/>
        <v>3852090.8967331126</v>
      </c>
      <c r="H109" s="526">
        <f t="shared" si="38"/>
        <v>553347.88199465163</v>
      </c>
      <c r="I109" s="577">
        <f t="shared" si="39"/>
        <v>553347.88199465163</v>
      </c>
      <c r="J109" s="514">
        <f t="shared" si="29"/>
        <v>0</v>
      </c>
      <c r="K109" s="514"/>
      <c r="L109" s="525"/>
      <c r="M109" s="514">
        <f t="shared" si="40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3791989.3967331126</v>
      </c>
      <c r="E110" s="522">
        <f t="shared" si="35"/>
        <v>120203</v>
      </c>
      <c r="F110" s="523">
        <f t="shared" si="36"/>
        <v>3671786.3967331126</v>
      </c>
      <c r="G110" s="523">
        <f t="shared" si="37"/>
        <v>3731887.8967331126</v>
      </c>
      <c r="H110" s="526">
        <f t="shared" si="38"/>
        <v>539831.76421701605</v>
      </c>
      <c r="I110" s="577">
        <f t="shared" si="39"/>
        <v>539831.76421701605</v>
      </c>
      <c r="J110" s="514">
        <f t="shared" si="29"/>
        <v>0</v>
      </c>
      <c r="K110" s="514"/>
      <c r="L110" s="525"/>
      <c r="M110" s="514">
        <f t="shared" si="40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3671786.3967331126</v>
      </c>
      <c r="E111" s="522">
        <f t="shared" si="35"/>
        <v>120203</v>
      </c>
      <c r="F111" s="523">
        <f t="shared" si="36"/>
        <v>3551583.3967331126</v>
      </c>
      <c r="G111" s="523">
        <f t="shared" si="37"/>
        <v>3611684.8967331126</v>
      </c>
      <c r="H111" s="526">
        <f t="shared" si="38"/>
        <v>526315.64643938025</v>
      </c>
      <c r="I111" s="577">
        <f t="shared" si="39"/>
        <v>526315.64643938025</v>
      </c>
      <c r="J111" s="514">
        <f t="shared" si="29"/>
        <v>0</v>
      </c>
      <c r="K111" s="514"/>
      <c r="L111" s="525"/>
      <c r="M111" s="514">
        <f t="shared" si="40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3551583.3967331126</v>
      </c>
      <c r="E112" s="522">
        <f t="shared" si="35"/>
        <v>120203</v>
      </c>
      <c r="F112" s="523">
        <f t="shared" si="36"/>
        <v>3431380.3967331126</v>
      </c>
      <c r="G112" s="523">
        <f t="shared" si="37"/>
        <v>3491481.8967331126</v>
      </c>
      <c r="H112" s="526">
        <f t="shared" si="38"/>
        <v>512799.52866174455</v>
      </c>
      <c r="I112" s="577">
        <f t="shared" si="39"/>
        <v>512799.52866174455</v>
      </c>
      <c r="J112" s="514">
        <f t="shared" si="29"/>
        <v>0</v>
      </c>
      <c r="K112" s="514"/>
      <c r="L112" s="525"/>
      <c r="M112" s="514">
        <f t="shared" si="40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3431380.3967331126</v>
      </c>
      <c r="E113" s="522">
        <f t="shared" si="35"/>
        <v>120203</v>
      </c>
      <c r="F113" s="523">
        <f t="shared" si="36"/>
        <v>3311177.3967331126</v>
      </c>
      <c r="G113" s="523">
        <f t="shared" si="37"/>
        <v>3371278.8967331126</v>
      </c>
      <c r="H113" s="526">
        <f t="shared" si="38"/>
        <v>499283.41088410886</v>
      </c>
      <c r="I113" s="577">
        <f t="shared" si="39"/>
        <v>499283.41088410886</v>
      </c>
      <c r="J113" s="514">
        <f t="shared" si="29"/>
        <v>0</v>
      </c>
      <c r="K113" s="514"/>
      <c r="L113" s="525"/>
      <c r="M113" s="514">
        <f t="shared" si="40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3311177.3967331126</v>
      </c>
      <c r="E114" s="522">
        <f t="shared" si="35"/>
        <v>120203</v>
      </c>
      <c r="F114" s="523">
        <f t="shared" si="36"/>
        <v>3190974.3967331126</v>
      </c>
      <c r="G114" s="523">
        <f t="shared" si="37"/>
        <v>3251075.8967331126</v>
      </c>
      <c r="H114" s="526">
        <f t="shared" si="38"/>
        <v>485767.29310647317</v>
      </c>
      <c r="I114" s="577">
        <f t="shared" si="39"/>
        <v>485767.29310647317</v>
      </c>
      <c r="J114" s="514">
        <f t="shared" si="29"/>
        <v>0</v>
      </c>
      <c r="K114" s="514"/>
      <c r="L114" s="525"/>
      <c r="M114" s="514">
        <f t="shared" si="40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3190974.3967331126</v>
      </c>
      <c r="E115" s="522">
        <f t="shared" si="35"/>
        <v>120203</v>
      </c>
      <c r="F115" s="523">
        <f t="shared" si="36"/>
        <v>3070771.3967331126</v>
      </c>
      <c r="G115" s="523">
        <f t="shared" si="37"/>
        <v>3130872.8967331126</v>
      </c>
      <c r="H115" s="526">
        <f t="shared" si="38"/>
        <v>472251.17532883742</v>
      </c>
      <c r="I115" s="577">
        <f t="shared" si="39"/>
        <v>472251.17532883742</v>
      </c>
      <c r="J115" s="514">
        <f t="shared" si="29"/>
        <v>0</v>
      </c>
      <c r="K115" s="514"/>
      <c r="L115" s="525"/>
      <c r="M115" s="514">
        <f t="shared" si="40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3070771.3967331126</v>
      </c>
      <c r="E116" s="522">
        <f t="shared" si="35"/>
        <v>120203</v>
      </c>
      <c r="F116" s="523">
        <f t="shared" si="36"/>
        <v>2950568.3967331126</v>
      </c>
      <c r="G116" s="523">
        <f t="shared" si="37"/>
        <v>3010669.8967331126</v>
      </c>
      <c r="H116" s="526">
        <f t="shared" si="38"/>
        <v>458735.05755120172</v>
      </c>
      <c r="I116" s="577">
        <f t="shared" si="39"/>
        <v>458735.05755120172</v>
      </c>
      <c r="J116" s="514">
        <f t="shared" si="29"/>
        <v>0</v>
      </c>
      <c r="K116" s="514"/>
      <c r="L116" s="525"/>
      <c r="M116" s="514">
        <f t="shared" si="40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2950568.3967331126</v>
      </c>
      <c r="E117" s="522">
        <f t="shared" si="35"/>
        <v>120203</v>
      </c>
      <c r="F117" s="523">
        <f t="shared" si="36"/>
        <v>2830365.3967331126</v>
      </c>
      <c r="G117" s="523">
        <f t="shared" si="37"/>
        <v>2890466.8967331126</v>
      </c>
      <c r="H117" s="526">
        <f t="shared" si="38"/>
        <v>445218.93977356603</v>
      </c>
      <c r="I117" s="577">
        <f t="shared" si="39"/>
        <v>445218.93977356603</v>
      </c>
      <c r="J117" s="514">
        <f t="shared" si="29"/>
        <v>0</v>
      </c>
      <c r="K117" s="514"/>
      <c r="L117" s="525"/>
      <c r="M117" s="514">
        <f t="shared" si="40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2830365.3967331126</v>
      </c>
      <c r="E118" s="522">
        <f t="shared" si="35"/>
        <v>120203</v>
      </c>
      <c r="F118" s="523">
        <f t="shared" si="36"/>
        <v>2710162.3967331126</v>
      </c>
      <c r="G118" s="523">
        <f t="shared" si="37"/>
        <v>2770263.8967331126</v>
      </c>
      <c r="H118" s="526">
        <f t="shared" si="38"/>
        <v>431702.82199593028</v>
      </c>
      <c r="I118" s="577">
        <f t="shared" si="39"/>
        <v>431702.82199593028</v>
      </c>
      <c r="J118" s="514">
        <f t="shared" si="29"/>
        <v>0</v>
      </c>
      <c r="K118" s="514"/>
      <c r="L118" s="525"/>
      <c r="M118" s="514">
        <f t="shared" si="40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2710162.3967331126</v>
      </c>
      <c r="E119" s="522">
        <f t="shared" si="35"/>
        <v>120203</v>
      </c>
      <c r="F119" s="523">
        <f t="shared" si="36"/>
        <v>2589959.3967331126</v>
      </c>
      <c r="G119" s="523">
        <f t="shared" si="37"/>
        <v>2650060.8967331126</v>
      </c>
      <c r="H119" s="526">
        <f t="shared" si="38"/>
        <v>418186.70421829459</v>
      </c>
      <c r="I119" s="577">
        <f t="shared" si="39"/>
        <v>418186.70421829459</v>
      </c>
      <c r="J119" s="514">
        <f t="shared" si="29"/>
        <v>0</v>
      </c>
      <c r="K119" s="514"/>
      <c r="L119" s="525"/>
      <c r="M119" s="514">
        <f t="shared" si="40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2589959.3967331126</v>
      </c>
      <c r="E120" s="522">
        <f t="shared" si="35"/>
        <v>120203</v>
      </c>
      <c r="F120" s="523">
        <f t="shared" si="36"/>
        <v>2469756.3967331126</v>
      </c>
      <c r="G120" s="523">
        <f t="shared" si="37"/>
        <v>2529857.8967331126</v>
      </c>
      <c r="H120" s="526">
        <f t="shared" si="38"/>
        <v>404670.5864406589</v>
      </c>
      <c r="I120" s="577">
        <f t="shared" si="39"/>
        <v>404670.5864406589</v>
      </c>
      <c r="J120" s="514">
        <f t="shared" si="29"/>
        <v>0</v>
      </c>
      <c r="K120" s="514"/>
      <c r="L120" s="525"/>
      <c r="M120" s="514">
        <f t="shared" si="40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2469756.3967331126</v>
      </c>
      <c r="E121" s="522">
        <f t="shared" si="35"/>
        <v>120203</v>
      </c>
      <c r="F121" s="523">
        <f t="shared" si="36"/>
        <v>2349553.3967331126</v>
      </c>
      <c r="G121" s="523">
        <f t="shared" si="37"/>
        <v>2409654.8967331126</v>
      </c>
      <c r="H121" s="526">
        <f t="shared" si="38"/>
        <v>391154.46866302314</v>
      </c>
      <c r="I121" s="577">
        <f t="shared" si="39"/>
        <v>391154.46866302314</v>
      </c>
      <c r="J121" s="514">
        <f t="shared" si="29"/>
        <v>0</v>
      </c>
      <c r="K121" s="514"/>
      <c r="L121" s="525"/>
      <c r="M121" s="514">
        <f t="shared" si="40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2349553.3967331126</v>
      </c>
      <c r="E122" s="522">
        <f t="shared" si="35"/>
        <v>120203</v>
      </c>
      <c r="F122" s="523">
        <f t="shared" si="36"/>
        <v>2229350.3967331126</v>
      </c>
      <c r="G122" s="523">
        <f t="shared" si="37"/>
        <v>2289451.8967331126</v>
      </c>
      <c r="H122" s="526">
        <f t="shared" si="38"/>
        <v>377638.35088538745</v>
      </c>
      <c r="I122" s="577">
        <f t="shared" si="39"/>
        <v>377638.35088538745</v>
      </c>
      <c r="J122" s="514">
        <f t="shared" si="29"/>
        <v>0</v>
      </c>
      <c r="K122" s="514"/>
      <c r="L122" s="525"/>
      <c r="M122" s="514">
        <f t="shared" si="40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2229350.3967331126</v>
      </c>
      <c r="E123" s="522">
        <f t="shared" si="35"/>
        <v>120203</v>
      </c>
      <c r="F123" s="523">
        <f t="shared" si="36"/>
        <v>2109147.3967331126</v>
      </c>
      <c r="G123" s="523">
        <f t="shared" si="37"/>
        <v>2169248.8967331126</v>
      </c>
      <c r="H123" s="526">
        <f t="shared" si="38"/>
        <v>364122.2331077517</v>
      </c>
      <c r="I123" s="577">
        <f t="shared" si="39"/>
        <v>364122.2331077517</v>
      </c>
      <c r="J123" s="514">
        <f t="shared" si="29"/>
        <v>0</v>
      </c>
      <c r="K123" s="514"/>
      <c r="L123" s="525"/>
      <c r="M123" s="514">
        <f t="shared" si="40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2109147.3967331126</v>
      </c>
      <c r="E124" s="522">
        <f t="shared" si="35"/>
        <v>120203</v>
      </c>
      <c r="F124" s="523">
        <f t="shared" si="36"/>
        <v>1988944.3967331126</v>
      </c>
      <c r="G124" s="523">
        <f t="shared" si="37"/>
        <v>2049045.8967331126</v>
      </c>
      <c r="H124" s="526">
        <f t="shared" si="38"/>
        <v>350606.11533011601</v>
      </c>
      <c r="I124" s="577">
        <f t="shared" si="39"/>
        <v>350606.11533011601</v>
      </c>
      <c r="J124" s="514">
        <f t="shared" si="29"/>
        <v>0</v>
      </c>
      <c r="K124" s="514"/>
      <c r="L124" s="525"/>
      <c r="M124" s="514">
        <f t="shared" si="40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1988944.3967331126</v>
      </c>
      <c r="E125" s="522">
        <f t="shared" si="35"/>
        <v>120203</v>
      </c>
      <c r="F125" s="523">
        <f t="shared" si="36"/>
        <v>1868741.3967331126</v>
      </c>
      <c r="G125" s="523">
        <f t="shared" si="37"/>
        <v>1928842.8967331126</v>
      </c>
      <c r="H125" s="526">
        <f t="shared" si="38"/>
        <v>337089.99755248032</v>
      </c>
      <c r="I125" s="577">
        <f t="shared" si="39"/>
        <v>337089.99755248032</v>
      </c>
      <c r="J125" s="514">
        <f t="shared" si="29"/>
        <v>0</v>
      </c>
      <c r="K125" s="514"/>
      <c r="L125" s="525"/>
      <c r="M125" s="514">
        <f t="shared" si="40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1868741.3967331126</v>
      </c>
      <c r="E126" s="522">
        <f t="shared" si="35"/>
        <v>120203</v>
      </c>
      <c r="F126" s="523">
        <f t="shared" si="36"/>
        <v>1748538.3967331126</v>
      </c>
      <c r="G126" s="523">
        <f t="shared" si="37"/>
        <v>1808639.8967331126</v>
      </c>
      <c r="H126" s="526">
        <f t="shared" si="38"/>
        <v>323573.87977484462</v>
      </c>
      <c r="I126" s="577">
        <f t="shared" si="39"/>
        <v>323573.87977484462</v>
      </c>
      <c r="J126" s="514">
        <f t="shared" si="29"/>
        <v>0</v>
      </c>
      <c r="K126" s="514"/>
      <c r="L126" s="525"/>
      <c r="M126" s="514">
        <f t="shared" si="40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1748538.3967331126</v>
      </c>
      <c r="E127" s="522">
        <f t="shared" si="35"/>
        <v>120203</v>
      </c>
      <c r="F127" s="523">
        <f t="shared" si="36"/>
        <v>1628335.3967331126</v>
      </c>
      <c r="G127" s="523">
        <f t="shared" si="37"/>
        <v>1688436.8967331126</v>
      </c>
      <c r="H127" s="526">
        <f t="shared" si="38"/>
        <v>310057.76199720887</v>
      </c>
      <c r="I127" s="577">
        <f t="shared" si="39"/>
        <v>310057.76199720887</v>
      </c>
      <c r="J127" s="514">
        <f t="shared" si="29"/>
        <v>0</v>
      </c>
      <c r="K127" s="514"/>
      <c r="L127" s="525"/>
      <c r="M127" s="514">
        <f t="shared" si="40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1628335.3967331126</v>
      </c>
      <c r="E128" s="522">
        <f t="shared" si="35"/>
        <v>120203</v>
      </c>
      <c r="F128" s="523">
        <f t="shared" si="36"/>
        <v>1508132.3967331126</v>
      </c>
      <c r="G128" s="523">
        <f t="shared" si="37"/>
        <v>1568233.8967331126</v>
      </c>
      <c r="H128" s="526">
        <f t="shared" si="38"/>
        <v>296541.64421957312</v>
      </c>
      <c r="I128" s="577">
        <f t="shared" si="39"/>
        <v>296541.64421957312</v>
      </c>
      <c r="J128" s="514">
        <f t="shared" si="29"/>
        <v>0</v>
      </c>
      <c r="K128" s="514"/>
      <c r="L128" s="525"/>
      <c r="M128" s="514">
        <f t="shared" si="40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1508132.3967331126</v>
      </c>
      <c r="E129" s="522">
        <f t="shared" si="35"/>
        <v>120203</v>
      </c>
      <c r="F129" s="523">
        <f t="shared" si="36"/>
        <v>1387929.3967331126</v>
      </c>
      <c r="G129" s="523">
        <f t="shared" si="37"/>
        <v>1448030.8967331126</v>
      </c>
      <c r="H129" s="526">
        <f t="shared" si="38"/>
        <v>283025.52644193743</v>
      </c>
      <c r="I129" s="577">
        <f t="shared" si="39"/>
        <v>283025.52644193743</v>
      </c>
      <c r="J129" s="514">
        <f t="shared" si="29"/>
        <v>0</v>
      </c>
      <c r="K129" s="514"/>
      <c r="L129" s="525"/>
      <c r="M129" s="514">
        <f t="shared" si="40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1387929.3967331126</v>
      </c>
      <c r="E130" s="522">
        <f t="shared" si="35"/>
        <v>120203</v>
      </c>
      <c r="F130" s="523">
        <f t="shared" si="36"/>
        <v>1267726.3967331126</v>
      </c>
      <c r="G130" s="523">
        <f t="shared" si="37"/>
        <v>1327827.8967331126</v>
      </c>
      <c r="H130" s="526">
        <f t="shared" si="38"/>
        <v>269509.40866430174</v>
      </c>
      <c r="I130" s="577">
        <f t="shared" si="39"/>
        <v>269509.40866430174</v>
      </c>
      <c r="J130" s="514">
        <f t="shared" si="29"/>
        <v>0</v>
      </c>
      <c r="K130" s="514"/>
      <c r="L130" s="525"/>
      <c r="M130" s="514">
        <f t="shared" si="40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1267726.3967331126</v>
      </c>
      <c r="E131" s="522">
        <f t="shared" si="35"/>
        <v>120203</v>
      </c>
      <c r="F131" s="523">
        <f t="shared" si="36"/>
        <v>1147523.3967331126</v>
      </c>
      <c r="G131" s="523">
        <f t="shared" si="37"/>
        <v>1207624.8967331126</v>
      </c>
      <c r="H131" s="526">
        <f t="shared" si="38"/>
        <v>255993.29088666601</v>
      </c>
      <c r="I131" s="577">
        <f t="shared" si="39"/>
        <v>255993.29088666601</v>
      </c>
      <c r="J131" s="514">
        <f t="shared" si="29"/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1147523.3967331126</v>
      </c>
      <c r="E132" s="522">
        <f t="shared" si="35"/>
        <v>120203</v>
      </c>
      <c r="F132" s="523">
        <f t="shared" si="36"/>
        <v>1027320.3967331126</v>
      </c>
      <c r="G132" s="523">
        <f t="shared" si="37"/>
        <v>1087421.8967331126</v>
      </c>
      <c r="H132" s="526">
        <f t="shared" si="38"/>
        <v>242477.17310903029</v>
      </c>
      <c r="I132" s="577">
        <f t="shared" si="39"/>
        <v>242477.17310903029</v>
      </c>
      <c r="J132" s="514">
        <f t="shared" si="29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1027320.3967331126</v>
      </c>
      <c r="E133" s="522">
        <f t="shared" si="35"/>
        <v>120203</v>
      </c>
      <c r="F133" s="523">
        <f t="shared" si="36"/>
        <v>907117.39673311263</v>
      </c>
      <c r="G133" s="523">
        <f t="shared" si="37"/>
        <v>967218.89673311263</v>
      </c>
      <c r="H133" s="526">
        <f t="shared" si="38"/>
        <v>228961.0553313946</v>
      </c>
      <c r="I133" s="577">
        <f t="shared" si="39"/>
        <v>228961.0553313946</v>
      </c>
      <c r="J133" s="514">
        <f t="shared" si="29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907117.39673311263</v>
      </c>
      <c r="E134" s="522">
        <f t="shared" si="35"/>
        <v>120203</v>
      </c>
      <c r="F134" s="523">
        <f t="shared" si="36"/>
        <v>786914.39673311263</v>
      </c>
      <c r="G134" s="523">
        <f t="shared" si="37"/>
        <v>847015.89673311263</v>
      </c>
      <c r="H134" s="526">
        <f t="shared" si="38"/>
        <v>215444.93755375888</v>
      </c>
      <c r="I134" s="577">
        <f t="shared" si="39"/>
        <v>215444.93755375888</v>
      </c>
      <c r="J134" s="514">
        <f t="shared" si="29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786914.39673311263</v>
      </c>
      <c r="E135" s="522">
        <f t="shared" si="35"/>
        <v>120203</v>
      </c>
      <c r="F135" s="523">
        <f t="shared" si="36"/>
        <v>666711.39673311263</v>
      </c>
      <c r="G135" s="523">
        <f t="shared" si="37"/>
        <v>726812.89673311263</v>
      </c>
      <c r="H135" s="526">
        <f t="shared" si="38"/>
        <v>201928.81977612316</v>
      </c>
      <c r="I135" s="577">
        <f t="shared" si="39"/>
        <v>201928.81977612316</v>
      </c>
      <c r="J135" s="514">
        <f t="shared" si="29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666711.39673311263</v>
      </c>
      <c r="E136" s="522">
        <f t="shared" si="35"/>
        <v>120203</v>
      </c>
      <c r="F136" s="523">
        <f t="shared" si="36"/>
        <v>546508.39673311263</v>
      </c>
      <c r="G136" s="523">
        <f t="shared" si="37"/>
        <v>606609.89673311263</v>
      </c>
      <c r="H136" s="526">
        <f t="shared" si="38"/>
        <v>188412.70199848746</v>
      </c>
      <c r="I136" s="577">
        <f t="shared" si="39"/>
        <v>188412.70199848746</v>
      </c>
      <c r="J136" s="514">
        <f t="shared" si="29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546508.39673311263</v>
      </c>
      <c r="E137" s="522">
        <f t="shared" si="35"/>
        <v>120203</v>
      </c>
      <c r="F137" s="523">
        <f t="shared" si="36"/>
        <v>426305.39673311263</v>
      </c>
      <c r="G137" s="523">
        <f t="shared" si="37"/>
        <v>486406.89673311263</v>
      </c>
      <c r="H137" s="526">
        <f t="shared" si="38"/>
        <v>174896.58422085174</v>
      </c>
      <c r="I137" s="577">
        <f t="shared" si="39"/>
        <v>174896.58422085174</v>
      </c>
      <c r="J137" s="514">
        <f t="shared" si="29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426305.39673311263</v>
      </c>
      <c r="E138" s="522">
        <f t="shared" si="35"/>
        <v>120203</v>
      </c>
      <c r="F138" s="523">
        <f t="shared" si="36"/>
        <v>306102.39673311263</v>
      </c>
      <c r="G138" s="523">
        <f t="shared" si="37"/>
        <v>366203.89673311263</v>
      </c>
      <c r="H138" s="526">
        <f t="shared" si="38"/>
        <v>161380.46644321602</v>
      </c>
      <c r="I138" s="577">
        <f t="shared" si="39"/>
        <v>161380.46644321602</v>
      </c>
      <c r="J138" s="514">
        <f t="shared" si="29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306102.39673311263</v>
      </c>
      <c r="E139" s="522">
        <f t="shared" si="35"/>
        <v>120203</v>
      </c>
      <c r="F139" s="523">
        <f t="shared" si="36"/>
        <v>185899.39673311263</v>
      </c>
      <c r="G139" s="523">
        <f t="shared" si="37"/>
        <v>246000.89673311263</v>
      </c>
      <c r="H139" s="526">
        <f t="shared" si="38"/>
        <v>147864.34866558033</v>
      </c>
      <c r="I139" s="577">
        <f t="shared" si="39"/>
        <v>147864.34866558033</v>
      </c>
      <c r="J139" s="514">
        <f t="shared" si="29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185899.39673311263</v>
      </c>
      <c r="E140" s="522">
        <f t="shared" si="35"/>
        <v>120203</v>
      </c>
      <c r="F140" s="523">
        <f t="shared" si="36"/>
        <v>65696.396733112633</v>
      </c>
      <c r="G140" s="523">
        <f t="shared" si="37"/>
        <v>125797.89673311263</v>
      </c>
      <c r="H140" s="526">
        <f t="shared" si="38"/>
        <v>134348.23088794461</v>
      </c>
      <c r="I140" s="577">
        <f t="shared" si="39"/>
        <v>134348.23088794461</v>
      </c>
      <c r="J140" s="514">
        <f t="shared" si="29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65696.396733112633</v>
      </c>
      <c r="E141" s="522">
        <f t="shared" si="35"/>
        <v>65696.396733112633</v>
      </c>
      <c r="F141" s="523">
        <f t="shared" si="36"/>
        <v>0</v>
      </c>
      <c r="G141" s="523">
        <f t="shared" si="37"/>
        <v>32848.198366556317</v>
      </c>
      <c r="H141" s="526">
        <f t="shared" si="38"/>
        <v>69389.982732676013</v>
      </c>
      <c r="I141" s="577">
        <f t="shared" si="39"/>
        <v>69389.982732676013</v>
      </c>
      <c r="J141" s="514">
        <f t="shared" si="29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5"/>
        <v>0</v>
      </c>
      <c r="F142" s="523">
        <f t="shared" si="36"/>
        <v>0</v>
      </c>
      <c r="G142" s="523">
        <f t="shared" si="37"/>
        <v>0</v>
      </c>
      <c r="H142" s="526">
        <f t="shared" si="38"/>
        <v>0</v>
      </c>
      <c r="I142" s="577">
        <f t="shared" si="39"/>
        <v>0</v>
      </c>
      <c r="J142" s="514">
        <f t="shared" si="29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5"/>
        <v>0</v>
      </c>
      <c r="F143" s="523">
        <f t="shared" si="36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29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5"/>
        <v>0</v>
      </c>
      <c r="F144" s="523">
        <f t="shared" si="36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29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5"/>
        <v>0</v>
      </c>
      <c r="F145" s="523">
        <f t="shared" si="36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29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5"/>
        <v>0</v>
      </c>
      <c r="F146" s="523">
        <f t="shared" si="36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29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5"/>
        <v>0</v>
      </c>
      <c r="F147" s="523">
        <f t="shared" si="36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29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5"/>
        <v>0</v>
      </c>
      <c r="F148" s="523">
        <f t="shared" si="36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29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5"/>
        <v>0</v>
      </c>
      <c r="F149" s="523">
        <f t="shared" si="36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29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5"/>
        <v>0</v>
      </c>
      <c r="F150" s="523">
        <f t="shared" si="36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29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5"/>
        <v>0</v>
      </c>
      <c r="F151" s="523">
        <f t="shared" si="36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29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5"/>
        <v>0</v>
      </c>
      <c r="F152" s="523">
        <f t="shared" si="36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29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5"/>
        <v>0</v>
      </c>
      <c r="F153" s="523">
        <f t="shared" si="36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29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5"/>
        <v>0</v>
      </c>
      <c r="F154" s="523">
        <f t="shared" si="36"/>
        <v>0</v>
      </c>
      <c r="G154" s="523">
        <f t="shared" si="37"/>
        <v>0</v>
      </c>
      <c r="H154" s="526">
        <f t="shared" si="38"/>
        <v>0</v>
      </c>
      <c r="I154" s="577">
        <f t="shared" si="39"/>
        <v>0</v>
      </c>
      <c r="J154" s="514">
        <f t="shared" si="29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>
      <c r="C155" s="374" t="s">
        <v>78</v>
      </c>
      <c r="D155" s="375"/>
      <c r="E155" s="375">
        <f>SUM(E99:E154)</f>
        <v>5048526.0000000009</v>
      </c>
      <c r="F155" s="375"/>
      <c r="G155" s="375"/>
      <c r="H155" s="375">
        <f>SUM(H99:H154)</f>
        <v>17293805.012757439</v>
      </c>
      <c r="I155" s="375">
        <f>SUM(I99:I154)</f>
        <v>17293805.012757439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162"/>
  <sheetViews>
    <sheetView tabSelected="1" view="pageBreakPreview" zoomScale="75" zoomScaleNormal="100" zoomScaleSheetLayoutView="75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294710.10019772034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294710.10019772034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666" t="s">
        <v>499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62767.595238095237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358856.09627446433</v>
      </c>
      <c r="H22" s="610">
        <v>358856.09627446433</v>
      </c>
      <c r="I22" s="511">
        <f t="shared" si="6"/>
        <v>0</v>
      </c>
      <c r="J22" s="511"/>
      <c r="K22" s="518">
        <f t="shared" si="0"/>
        <v>358856.09627446433</v>
      </c>
      <c r="L22" s="519">
        <f t="shared" si="1"/>
        <v>0</v>
      </c>
      <c r="M22" s="518">
        <f t="shared" si="2"/>
        <v>358856.09627446433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64298.512195121948</v>
      </c>
      <c r="F23" s="626">
        <v>2221186.0680793021</v>
      </c>
      <c r="G23" s="609">
        <v>350684.13480459759</v>
      </c>
      <c r="H23" s="610">
        <v>350684.13480459759</v>
      </c>
      <c r="I23" s="511">
        <f t="shared" si="6"/>
        <v>0</v>
      </c>
      <c r="J23" s="511"/>
      <c r="K23" s="518">
        <f t="shared" ref="K23" si="7">G23</f>
        <v>350684.13480459759</v>
      </c>
      <c r="L23" s="519">
        <f t="shared" ref="L23" si="8">IF(K23&lt;&gt;0,+G23-K23,0)</f>
        <v>0</v>
      </c>
      <c r="M23" s="518">
        <f t="shared" ref="M23" si="9">H23</f>
        <v>350684.13480459759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288314.59098884225</v>
      </c>
      <c r="H24" s="610">
        <v>288314.59098884225</v>
      </c>
      <c r="I24" s="511">
        <f t="shared" si="6"/>
        <v>0</v>
      </c>
      <c r="J24" s="511"/>
      <c r="K24" s="518">
        <f t="shared" ref="K24" si="12">G24</f>
        <v>288314.59098884225</v>
      </c>
      <c r="L24" s="519">
        <f t="shared" ref="L24" si="13">IF(K24&lt;&gt;0,+G24-K24,0)</f>
        <v>0</v>
      </c>
      <c r="M24" s="518">
        <f t="shared" ref="M24" si="14">H24</f>
        <v>288314.59098884225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2159878.1843583719</v>
      </c>
      <c r="E25" s="609">
        <v>62767.595238095237</v>
      </c>
      <c r="F25" s="626">
        <v>2097110.5891202767</v>
      </c>
      <c r="G25" s="609">
        <v>288397.67433017225</v>
      </c>
      <c r="H25" s="610">
        <v>288397.67433017225</v>
      </c>
      <c r="I25" s="511">
        <f t="shared" si="6"/>
        <v>0</v>
      </c>
      <c r="J25" s="511"/>
      <c r="K25" s="518">
        <f t="shared" ref="K25" si="15">G25</f>
        <v>288397.67433017225</v>
      </c>
      <c r="L25" s="519">
        <f t="shared" ref="L25" si="16">IF(K25&lt;&gt;0,+G25-K25,0)</f>
        <v>0</v>
      </c>
      <c r="M25" s="518">
        <f t="shared" ref="M25" si="17">H25</f>
        <v>288397.67433017225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523">
        <f>IF(F25+SUM(E$17:E25)=D$10,F25,D$10-SUM(E$17:E25))</f>
        <v>2094119.960646085</v>
      </c>
      <c r="E26" s="522">
        <f t="shared" ref="E26:E72" si="18">IF(+$I$14&lt;F25,$I$14,D26)</f>
        <v>62767.595238095237</v>
      </c>
      <c r="F26" s="523">
        <f t="shared" ref="F26:F72" si="19">+D26-E26</f>
        <v>2031352.3654079898</v>
      </c>
      <c r="G26" s="524">
        <f t="shared" ref="G26:G52" si="20">+I$12*((D26+F26)/2)+E26</f>
        <v>294710.10019772034</v>
      </c>
      <c r="H26" s="491">
        <f t="shared" ref="H26:H52" si="21">+I$13*((D26+F26)/2)+E26</f>
        <v>294710.10019772034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2031352.3654079898</v>
      </c>
      <c r="E27" s="522">
        <f t="shared" si="18"/>
        <v>62767.595238095237</v>
      </c>
      <c r="F27" s="523">
        <f t="shared" si="19"/>
        <v>1968584.7701698947</v>
      </c>
      <c r="G27" s="524">
        <f t="shared" si="20"/>
        <v>287652.25463765068</v>
      </c>
      <c r="H27" s="491">
        <f t="shared" si="21"/>
        <v>287652.25463765068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1968584.7701698947</v>
      </c>
      <c r="E28" s="522">
        <f t="shared" si="18"/>
        <v>62767.595238095237</v>
      </c>
      <c r="F28" s="523">
        <f t="shared" si="19"/>
        <v>1905817.1749317995</v>
      </c>
      <c r="G28" s="524">
        <f t="shared" si="20"/>
        <v>280594.4090775809</v>
      </c>
      <c r="H28" s="491">
        <f t="shared" si="21"/>
        <v>280594.4090775809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1905817.1749317995</v>
      </c>
      <c r="E29" s="522">
        <f t="shared" si="18"/>
        <v>62767.595238095237</v>
      </c>
      <c r="F29" s="523">
        <f t="shared" si="19"/>
        <v>1843049.5796937044</v>
      </c>
      <c r="G29" s="524">
        <f t="shared" si="20"/>
        <v>273536.56351751124</v>
      </c>
      <c r="H29" s="491">
        <f t="shared" si="21"/>
        <v>273536.56351751124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1843049.5796937044</v>
      </c>
      <c r="E30" s="522">
        <f t="shared" si="18"/>
        <v>62767.595238095237</v>
      </c>
      <c r="F30" s="523">
        <f t="shared" si="19"/>
        <v>1780281.9844556092</v>
      </c>
      <c r="G30" s="524">
        <f t="shared" si="20"/>
        <v>266478.71795744146</v>
      </c>
      <c r="H30" s="491">
        <f t="shared" si="21"/>
        <v>266478.71795744146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1780281.9844556092</v>
      </c>
      <c r="E31" s="522">
        <f t="shared" si="18"/>
        <v>62767.595238095237</v>
      </c>
      <c r="F31" s="523">
        <f t="shared" si="19"/>
        <v>1717514.3892175141</v>
      </c>
      <c r="G31" s="524">
        <f t="shared" si="20"/>
        <v>259420.87239737177</v>
      </c>
      <c r="H31" s="491">
        <f t="shared" si="21"/>
        <v>259420.87239737177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1717514.3892175141</v>
      </c>
      <c r="E32" s="522">
        <f t="shared" si="18"/>
        <v>62767.595238095237</v>
      </c>
      <c r="F32" s="523">
        <f t="shared" si="19"/>
        <v>1654746.7939794189</v>
      </c>
      <c r="G32" s="524">
        <f t="shared" si="20"/>
        <v>252363.02683730205</v>
      </c>
      <c r="H32" s="491">
        <f t="shared" si="21"/>
        <v>252363.02683730205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1654746.7939794189</v>
      </c>
      <c r="E33" s="522">
        <f t="shared" si="18"/>
        <v>62767.595238095237</v>
      </c>
      <c r="F33" s="523">
        <f t="shared" si="19"/>
        <v>1591979.1987413238</v>
      </c>
      <c r="G33" s="524">
        <f t="shared" si="20"/>
        <v>245305.18127723233</v>
      </c>
      <c r="H33" s="491">
        <f t="shared" si="21"/>
        <v>245305.18127723233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1591979.1987413238</v>
      </c>
      <c r="E34" s="522">
        <f t="shared" si="18"/>
        <v>62767.595238095237</v>
      </c>
      <c r="F34" s="523">
        <f t="shared" si="19"/>
        <v>1529211.6035032286</v>
      </c>
      <c r="G34" s="524">
        <f t="shared" si="20"/>
        <v>238247.33571716261</v>
      </c>
      <c r="H34" s="491">
        <f t="shared" si="21"/>
        <v>238247.33571716261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1529211.6035032286</v>
      </c>
      <c r="E35" s="522">
        <f t="shared" si="18"/>
        <v>62767.595238095237</v>
      </c>
      <c r="F35" s="523">
        <f t="shared" si="19"/>
        <v>1466444.0082651335</v>
      </c>
      <c r="G35" s="524">
        <f t="shared" si="20"/>
        <v>231189.49015709289</v>
      </c>
      <c r="H35" s="491">
        <f t="shared" si="21"/>
        <v>231189.49015709289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1466444.0082651335</v>
      </c>
      <c r="E36" s="522">
        <f t="shared" si="18"/>
        <v>62767.595238095237</v>
      </c>
      <c r="F36" s="523">
        <f t="shared" si="19"/>
        <v>1403676.4130270383</v>
      </c>
      <c r="G36" s="524">
        <f t="shared" si="20"/>
        <v>224131.64459702317</v>
      </c>
      <c r="H36" s="491">
        <f t="shared" si="21"/>
        <v>224131.64459702317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1403676.4130270383</v>
      </c>
      <c r="E37" s="522">
        <f t="shared" si="18"/>
        <v>62767.595238095237</v>
      </c>
      <c r="F37" s="523">
        <f t="shared" si="19"/>
        <v>1340908.8177889432</v>
      </c>
      <c r="G37" s="524">
        <f t="shared" si="20"/>
        <v>217073.79903695345</v>
      </c>
      <c r="H37" s="491">
        <f t="shared" si="21"/>
        <v>217073.79903695345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1340908.8177889432</v>
      </c>
      <c r="E38" s="522">
        <f t="shared" si="18"/>
        <v>62767.595238095237</v>
      </c>
      <c r="F38" s="523">
        <f t="shared" si="19"/>
        <v>1278141.222550848</v>
      </c>
      <c r="G38" s="524">
        <f t="shared" si="20"/>
        <v>210015.95347688373</v>
      </c>
      <c r="H38" s="491">
        <f t="shared" si="21"/>
        <v>210015.95347688373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1278141.222550848</v>
      </c>
      <c r="E39" s="522">
        <f t="shared" si="18"/>
        <v>62767.595238095237</v>
      </c>
      <c r="F39" s="523">
        <f t="shared" si="19"/>
        <v>1215373.6273127529</v>
      </c>
      <c r="G39" s="524">
        <f t="shared" si="20"/>
        <v>202958.10791681398</v>
      </c>
      <c r="H39" s="491">
        <f t="shared" si="21"/>
        <v>202958.10791681398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1215373.6273127529</v>
      </c>
      <c r="E40" s="522">
        <f t="shared" si="18"/>
        <v>62767.595238095237</v>
      </c>
      <c r="F40" s="523">
        <f t="shared" si="19"/>
        <v>1152606.0320746577</v>
      </c>
      <c r="G40" s="524">
        <f t="shared" si="20"/>
        <v>195900.26235674426</v>
      </c>
      <c r="H40" s="491">
        <f t="shared" si="21"/>
        <v>195900.26235674426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1152606.0320746577</v>
      </c>
      <c r="E41" s="522">
        <f t="shared" si="18"/>
        <v>62767.595238095237</v>
      </c>
      <c r="F41" s="523">
        <f t="shared" si="19"/>
        <v>1089838.4368365626</v>
      </c>
      <c r="G41" s="524">
        <f t="shared" si="20"/>
        <v>188842.41679667454</v>
      </c>
      <c r="H41" s="491">
        <f t="shared" si="21"/>
        <v>188842.41679667454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1089838.4368365626</v>
      </c>
      <c r="E42" s="522">
        <f t="shared" si="18"/>
        <v>62767.595238095237</v>
      </c>
      <c r="F42" s="523">
        <f t="shared" si="19"/>
        <v>1027070.8415984673</v>
      </c>
      <c r="G42" s="524">
        <f t="shared" si="20"/>
        <v>181784.57123660482</v>
      </c>
      <c r="H42" s="491">
        <f t="shared" si="21"/>
        <v>181784.57123660482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1027070.8415984673</v>
      </c>
      <c r="E43" s="522">
        <f t="shared" si="18"/>
        <v>62767.595238095237</v>
      </c>
      <c r="F43" s="523">
        <f t="shared" si="19"/>
        <v>964303.24636037205</v>
      </c>
      <c r="G43" s="524">
        <f t="shared" si="20"/>
        <v>174726.7256765351</v>
      </c>
      <c r="H43" s="491">
        <f t="shared" si="21"/>
        <v>174726.7256765351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964303.24636037205</v>
      </c>
      <c r="E44" s="522">
        <f t="shared" si="18"/>
        <v>62767.595238095237</v>
      </c>
      <c r="F44" s="523">
        <f t="shared" si="19"/>
        <v>901535.65112227679</v>
      </c>
      <c r="G44" s="524">
        <f t="shared" si="20"/>
        <v>167668.88011646539</v>
      </c>
      <c r="H44" s="491">
        <f t="shared" si="21"/>
        <v>167668.88011646539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901535.65112227679</v>
      </c>
      <c r="E45" s="522">
        <f t="shared" si="18"/>
        <v>62767.595238095237</v>
      </c>
      <c r="F45" s="523">
        <f t="shared" si="19"/>
        <v>838768.05588418152</v>
      </c>
      <c r="G45" s="524">
        <f t="shared" si="20"/>
        <v>160611.03455639561</v>
      </c>
      <c r="H45" s="491">
        <f t="shared" si="21"/>
        <v>160611.03455639561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838768.05588418152</v>
      </c>
      <c r="E46" s="522">
        <f t="shared" si="18"/>
        <v>62767.595238095237</v>
      </c>
      <c r="F46" s="523">
        <f t="shared" si="19"/>
        <v>776000.46064608626</v>
      </c>
      <c r="G46" s="524">
        <f t="shared" si="20"/>
        <v>153553.18899632589</v>
      </c>
      <c r="H46" s="491">
        <f t="shared" si="21"/>
        <v>153553.18899632589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776000.46064608626</v>
      </c>
      <c r="E47" s="522">
        <f t="shared" si="18"/>
        <v>62767.595238095237</v>
      </c>
      <c r="F47" s="523">
        <f t="shared" si="19"/>
        <v>713232.86540799099</v>
      </c>
      <c r="G47" s="524">
        <f t="shared" si="20"/>
        <v>146495.34343625617</v>
      </c>
      <c r="H47" s="491">
        <f t="shared" si="21"/>
        <v>146495.34343625617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713232.86540799099</v>
      </c>
      <c r="E48" s="522">
        <f t="shared" si="18"/>
        <v>62767.595238095237</v>
      </c>
      <c r="F48" s="523">
        <f t="shared" si="19"/>
        <v>650465.27016989572</v>
      </c>
      <c r="G48" s="524">
        <f t="shared" si="20"/>
        <v>139437.49787618645</v>
      </c>
      <c r="H48" s="491">
        <f t="shared" si="21"/>
        <v>139437.49787618645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650465.27016989572</v>
      </c>
      <c r="E49" s="522">
        <f t="shared" si="18"/>
        <v>62767.595238095237</v>
      </c>
      <c r="F49" s="523">
        <f t="shared" si="19"/>
        <v>587697.67493180046</v>
      </c>
      <c r="G49" s="524">
        <f t="shared" si="20"/>
        <v>132379.65231611667</v>
      </c>
      <c r="H49" s="491">
        <f t="shared" si="21"/>
        <v>132379.65231611667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587697.67493180046</v>
      </c>
      <c r="E50" s="522">
        <f t="shared" si="18"/>
        <v>62767.595238095237</v>
      </c>
      <c r="F50" s="523">
        <f t="shared" si="19"/>
        <v>524930.07969370519</v>
      </c>
      <c r="G50" s="524">
        <f t="shared" si="20"/>
        <v>125321.80675604698</v>
      </c>
      <c r="H50" s="491">
        <f t="shared" si="21"/>
        <v>125321.80675604698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524930.07969370519</v>
      </c>
      <c r="E51" s="522">
        <f t="shared" si="18"/>
        <v>62767.595238095237</v>
      </c>
      <c r="F51" s="523">
        <f t="shared" si="19"/>
        <v>462162.48445560993</v>
      </c>
      <c r="G51" s="524">
        <f t="shared" si="20"/>
        <v>118263.96119597723</v>
      </c>
      <c r="H51" s="491">
        <f t="shared" si="21"/>
        <v>118263.96119597723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462162.48445560993</v>
      </c>
      <c r="E52" s="522">
        <f t="shared" si="18"/>
        <v>62767.595238095237</v>
      </c>
      <c r="F52" s="523">
        <f t="shared" si="19"/>
        <v>399394.88921751466</v>
      </c>
      <c r="G52" s="524">
        <f t="shared" si="20"/>
        <v>111206.1156359075</v>
      </c>
      <c r="H52" s="491">
        <f t="shared" si="21"/>
        <v>111206.1156359075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399394.88921751466</v>
      </c>
      <c r="E53" s="522">
        <f t="shared" si="18"/>
        <v>62767.595238095237</v>
      </c>
      <c r="F53" s="523">
        <f t="shared" si="19"/>
        <v>336627.2939794194</v>
      </c>
      <c r="G53" s="524">
        <f t="shared" ref="G53:G72" si="23">+I$12*((D53+F53)/2)+E53</f>
        <v>104148.27007583776</v>
      </c>
      <c r="H53" s="491">
        <f t="shared" ref="H53:H72" si="24">+I$13*((D53+F53)/2)+E53</f>
        <v>104148.27007583776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336627.2939794194</v>
      </c>
      <c r="E54" s="522">
        <f t="shared" si="18"/>
        <v>62767.595238095237</v>
      </c>
      <c r="F54" s="523">
        <f t="shared" si="19"/>
        <v>273859.69874132413</v>
      </c>
      <c r="G54" s="524">
        <f t="shared" si="23"/>
        <v>97090.424515768042</v>
      </c>
      <c r="H54" s="491">
        <f t="shared" si="24"/>
        <v>97090.424515768042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273859.69874132413</v>
      </c>
      <c r="E55" s="522">
        <f t="shared" si="18"/>
        <v>62767.595238095237</v>
      </c>
      <c r="F55" s="523">
        <f t="shared" si="19"/>
        <v>211092.10350322889</v>
      </c>
      <c r="G55" s="524">
        <f t="shared" si="23"/>
        <v>90032.578955698293</v>
      </c>
      <c r="H55" s="491">
        <f t="shared" si="24"/>
        <v>90032.578955698293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211092.10350322889</v>
      </c>
      <c r="E56" s="522">
        <f t="shared" si="18"/>
        <v>62767.595238095237</v>
      </c>
      <c r="F56" s="523">
        <f t="shared" si="19"/>
        <v>148324.50826513366</v>
      </c>
      <c r="G56" s="524">
        <f t="shared" si="23"/>
        <v>82974.733395628573</v>
      </c>
      <c r="H56" s="491">
        <f t="shared" si="24"/>
        <v>82974.733395628573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148324.50826513366</v>
      </c>
      <c r="E57" s="522">
        <f t="shared" si="18"/>
        <v>62767.595238095237</v>
      </c>
      <c r="F57" s="523">
        <f t="shared" si="19"/>
        <v>85556.913027038419</v>
      </c>
      <c r="G57" s="524">
        <f t="shared" si="23"/>
        <v>75916.887835558839</v>
      </c>
      <c r="H57" s="491">
        <f t="shared" si="24"/>
        <v>75916.887835558839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85556.913027038419</v>
      </c>
      <c r="E58" s="522">
        <f t="shared" si="18"/>
        <v>62767.595238095237</v>
      </c>
      <c r="F58" s="523">
        <f t="shared" si="19"/>
        <v>22789.317788943183</v>
      </c>
      <c r="G58" s="524">
        <f t="shared" si="23"/>
        <v>68859.042275489104</v>
      </c>
      <c r="H58" s="491">
        <f t="shared" si="24"/>
        <v>68859.042275489104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22789.317788943183</v>
      </c>
      <c r="E59" s="522">
        <f t="shared" si="18"/>
        <v>22789.317788943183</v>
      </c>
      <c r="F59" s="523">
        <f t="shared" si="19"/>
        <v>0</v>
      </c>
      <c r="G59" s="524">
        <f t="shared" si="23"/>
        <v>24070.579917622686</v>
      </c>
      <c r="H59" s="491">
        <f t="shared" si="24"/>
        <v>24070.579917622686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2636238.9999999995</v>
      </c>
      <c r="F73" s="375"/>
      <c r="G73" s="375">
        <f>SUM(G17:G72)</f>
        <v>9422674.3076092917</v>
      </c>
      <c r="H73" s="375">
        <f>SUM(H17:H72)</f>
        <v>9422674.3076092917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288314.59098884225</v>
      </c>
      <c r="N87" s="546">
        <f>IF(J92&lt;D11,0,VLOOKUP(J92,C17:O72,11))</f>
        <v>288314.59098884225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299406.92594418232</v>
      </c>
      <c r="N88" s="550">
        <f>IF(J92&lt;D11,0,VLOOKUP(J92,C99:P154,7))</f>
        <v>299406.92594418232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11092.334955340077</v>
      </c>
      <c r="N89" s="555">
        <f>+N88-N87</f>
        <v>11092.334955340077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62767.595238095237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25">H99</f>
        <v>207591.44491891743</v>
      </c>
      <c r="M99" s="519">
        <f t="shared" ref="M99:M104" si="26">IF(L99&lt;&gt;0,+H99-L99,0)</f>
        <v>0</v>
      </c>
      <c r="N99" s="518">
        <f t="shared" ref="N99:N104" si="27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25"/>
        <v>412562.73217828164</v>
      </c>
      <c r="M100" s="519">
        <f t="shared" si="26"/>
        <v>0</v>
      </c>
      <c r="N100" s="518">
        <f t="shared" si="27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25"/>
        <v>393600.21889551368</v>
      </c>
      <c r="M101" s="519">
        <f t="shared" si="26"/>
        <v>0</v>
      </c>
      <c r="N101" s="518">
        <f t="shared" si="27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29">+I102-H102</f>
        <v>0</v>
      </c>
      <c r="K102" s="514"/>
      <c r="L102" s="518">
        <f t="shared" si="25"/>
        <v>372166.01263516292</v>
      </c>
      <c r="M102" s="519">
        <f t="shared" si="26"/>
        <v>0</v>
      </c>
      <c r="N102" s="518">
        <f t="shared" si="27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29"/>
        <v>0</v>
      </c>
      <c r="K103" s="514"/>
      <c r="L103" s="518">
        <f t="shared" si="25"/>
        <v>352674.81750168814</v>
      </c>
      <c r="M103" s="519">
        <f t="shared" si="26"/>
        <v>0</v>
      </c>
      <c r="N103" s="518">
        <f t="shared" si="27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29"/>
        <v>0</v>
      </c>
      <c r="K104" s="514"/>
      <c r="L104" s="518">
        <f t="shared" si="25"/>
        <v>308177.94569514133</v>
      </c>
      <c r="M104" s="519">
        <f t="shared" si="26"/>
        <v>0</v>
      </c>
      <c r="N104" s="518">
        <f t="shared" si="27"/>
        <v>308177.94569514133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2292476.9377076416</v>
      </c>
      <c r="E105" s="630">
        <v>61307.883720930229</v>
      </c>
      <c r="F105" s="631">
        <v>2231169.0539867114</v>
      </c>
      <c r="G105" s="631">
        <v>2261822.9958471768</v>
      </c>
      <c r="H105" s="633">
        <v>303414.65337781532</v>
      </c>
      <c r="I105" s="634">
        <v>303414.65337781532</v>
      </c>
      <c r="J105" s="514">
        <f t="shared" si="29"/>
        <v>0</v>
      </c>
      <c r="K105" s="514"/>
      <c r="L105" s="518">
        <f t="shared" ref="L105:L106" si="32">H105</f>
        <v>303414.65337781532</v>
      </c>
      <c r="M105" s="519">
        <f t="shared" ref="M105:M106" si="33">IF(L105&lt;&gt;0,+H105-L105,0)</f>
        <v>0</v>
      </c>
      <c r="N105" s="518">
        <f t="shared" ref="N105:N106" si="34">I105</f>
        <v>303414.65337781532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2231169.0539867114</v>
      </c>
      <c r="E106" s="630">
        <v>62767.595238095237</v>
      </c>
      <c r="F106" s="631">
        <v>2168401.4587486163</v>
      </c>
      <c r="G106" s="631">
        <v>2199785.2563676639</v>
      </c>
      <c r="H106" s="633">
        <v>299406.92594418232</v>
      </c>
      <c r="I106" s="634">
        <v>299406.92594418232</v>
      </c>
      <c r="J106" s="514">
        <f t="shared" si="29"/>
        <v>0</v>
      </c>
      <c r="K106" s="514"/>
      <c r="L106" s="518">
        <f t="shared" si="32"/>
        <v>299406.92594418232</v>
      </c>
      <c r="M106" s="519">
        <f t="shared" si="33"/>
        <v>0</v>
      </c>
      <c r="N106" s="518">
        <f t="shared" si="34"/>
        <v>299406.92594418232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2168401.4587486163</v>
      </c>
      <c r="E107" s="522">
        <f t="shared" ref="E107:E154" si="35">IF(+$J$96&lt;F106,$J$96,D107)</f>
        <v>62767.595238095237</v>
      </c>
      <c r="F107" s="523">
        <f t="shared" ref="F107:F154" si="36">+D107-E107</f>
        <v>2105633.8635105211</v>
      </c>
      <c r="G107" s="523">
        <f t="shared" ref="G107:G154" si="37">+(F107+D107)/2</f>
        <v>2137017.6611295687</v>
      </c>
      <c r="H107" s="526">
        <f t="shared" ref="H107:H154" si="38">+J$94*G107+E107</f>
        <v>303062.616166981</v>
      </c>
      <c r="I107" s="577">
        <f t="shared" ref="I107:I154" si="39">+J$95*G107+E107</f>
        <v>303062.616166981</v>
      </c>
      <c r="J107" s="514">
        <f t="shared" si="29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2105633.8635105211</v>
      </c>
      <c r="E108" s="522">
        <f t="shared" si="35"/>
        <v>62767.595238095237</v>
      </c>
      <c r="F108" s="523">
        <f t="shared" si="36"/>
        <v>2042866.268272426</v>
      </c>
      <c r="G108" s="523">
        <f t="shared" si="37"/>
        <v>2074250.0658914736</v>
      </c>
      <c r="H108" s="526">
        <f t="shared" si="38"/>
        <v>296004.77060691128</v>
      </c>
      <c r="I108" s="577">
        <f t="shared" si="39"/>
        <v>296004.77060691128</v>
      </c>
      <c r="J108" s="514">
        <f t="shared" si="29"/>
        <v>0</v>
      </c>
      <c r="K108" s="514"/>
      <c r="L108" s="525"/>
      <c r="M108" s="514">
        <f t="shared" si="40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2042866.268272426</v>
      </c>
      <c r="E109" s="522">
        <f t="shared" si="35"/>
        <v>62767.595238095237</v>
      </c>
      <c r="F109" s="523">
        <f t="shared" si="36"/>
        <v>1980098.6730343308</v>
      </c>
      <c r="G109" s="523">
        <f t="shared" si="37"/>
        <v>2011482.4706533784</v>
      </c>
      <c r="H109" s="526">
        <f t="shared" si="38"/>
        <v>288946.92504684156</v>
      </c>
      <c r="I109" s="577">
        <f t="shared" si="39"/>
        <v>288946.92504684156</v>
      </c>
      <c r="J109" s="514">
        <f t="shared" si="29"/>
        <v>0</v>
      </c>
      <c r="K109" s="514"/>
      <c r="L109" s="525"/>
      <c r="M109" s="514">
        <f t="shared" si="40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1980098.6730343308</v>
      </c>
      <c r="E110" s="522">
        <f t="shared" si="35"/>
        <v>62767.595238095237</v>
      </c>
      <c r="F110" s="523">
        <f t="shared" si="36"/>
        <v>1917331.0777962357</v>
      </c>
      <c r="G110" s="523">
        <f t="shared" si="37"/>
        <v>1948714.8754152833</v>
      </c>
      <c r="H110" s="526">
        <f t="shared" si="38"/>
        <v>281889.07948677184</v>
      </c>
      <c r="I110" s="577">
        <f t="shared" si="39"/>
        <v>281889.07948677184</v>
      </c>
      <c r="J110" s="514">
        <f t="shared" si="29"/>
        <v>0</v>
      </c>
      <c r="K110" s="514"/>
      <c r="L110" s="525"/>
      <c r="M110" s="514">
        <f t="shared" si="40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1917331.0777962357</v>
      </c>
      <c r="E111" s="522">
        <f t="shared" si="35"/>
        <v>62767.595238095237</v>
      </c>
      <c r="F111" s="523">
        <f t="shared" si="36"/>
        <v>1854563.4825581405</v>
      </c>
      <c r="G111" s="523">
        <f t="shared" si="37"/>
        <v>1885947.2801771881</v>
      </c>
      <c r="H111" s="526">
        <f t="shared" si="38"/>
        <v>274831.23392670212</v>
      </c>
      <c r="I111" s="577">
        <f t="shared" si="39"/>
        <v>274831.23392670212</v>
      </c>
      <c r="J111" s="514">
        <f t="shared" si="29"/>
        <v>0</v>
      </c>
      <c r="K111" s="514"/>
      <c r="L111" s="525"/>
      <c r="M111" s="514">
        <f t="shared" si="40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1854563.4825581405</v>
      </c>
      <c r="E112" s="522">
        <f t="shared" si="35"/>
        <v>62767.595238095237</v>
      </c>
      <c r="F112" s="523">
        <f t="shared" si="36"/>
        <v>1791795.8873200454</v>
      </c>
      <c r="G112" s="523">
        <f t="shared" si="37"/>
        <v>1823179.684939093</v>
      </c>
      <c r="H112" s="526">
        <f t="shared" si="38"/>
        <v>267773.3883666324</v>
      </c>
      <c r="I112" s="577">
        <f t="shared" si="39"/>
        <v>267773.3883666324</v>
      </c>
      <c r="J112" s="514">
        <f t="shared" si="29"/>
        <v>0</v>
      </c>
      <c r="K112" s="514"/>
      <c r="L112" s="525"/>
      <c r="M112" s="514">
        <f t="shared" si="40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1791795.8873200454</v>
      </c>
      <c r="E113" s="522">
        <f t="shared" si="35"/>
        <v>62767.595238095237</v>
      </c>
      <c r="F113" s="523">
        <f t="shared" si="36"/>
        <v>1729028.2920819502</v>
      </c>
      <c r="G113" s="523">
        <f t="shared" si="37"/>
        <v>1760412.0897009978</v>
      </c>
      <c r="H113" s="526">
        <f t="shared" si="38"/>
        <v>260715.54280656268</v>
      </c>
      <c r="I113" s="577">
        <f t="shared" si="39"/>
        <v>260715.54280656268</v>
      </c>
      <c r="J113" s="514">
        <f t="shared" si="29"/>
        <v>0</v>
      </c>
      <c r="K113" s="514"/>
      <c r="L113" s="525"/>
      <c r="M113" s="514">
        <f t="shared" si="40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1729028.2920819502</v>
      </c>
      <c r="E114" s="522">
        <f t="shared" si="35"/>
        <v>62767.595238095237</v>
      </c>
      <c r="F114" s="523">
        <f t="shared" si="36"/>
        <v>1666260.6968438551</v>
      </c>
      <c r="G114" s="523">
        <f t="shared" si="37"/>
        <v>1697644.4944629027</v>
      </c>
      <c r="H114" s="526">
        <f t="shared" si="38"/>
        <v>253657.69724649296</v>
      </c>
      <c r="I114" s="577">
        <f t="shared" si="39"/>
        <v>253657.69724649296</v>
      </c>
      <c r="J114" s="514">
        <f t="shared" si="29"/>
        <v>0</v>
      </c>
      <c r="K114" s="514"/>
      <c r="L114" s="525"/>
      <c r="M114" s="514">
        <f t="shared" si="40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1666260.6968438551</v>
      </c>
      <c r="E115" s="522">
        <f t="shared" si="35"/>
        <v>62767.595238095237</v>
      </c>
      <c r="F115" s="523">
        <f t="shared" si="36"/>
        <v>1603493.1016057599</v>
      </c>
      <c r="G115" s="523">
        <f t="shared" si="37"/>
        <v>1634876.8992248075</v>
      </c>
      <c r="H115" s="526">
        <f t="shared" si="38"/>
        <v>246599.85168642324</v>
      </c>
      <c r="I115" s="577">
        <f t="shared" si="39"/>
        <v>246599.85168642324</v>
      </c>
      <c r="J115" s="514">
        <f t="shared" si="29"/>
        <v>0</v>
      </c>
      <c r="K115" s="514"/>
      <c r="L115" s="525"/>
      <c r="M115" s="514">
        <f t="shared" si="40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1603493.1016057599</v>
      </c>
      <c r="E116" s="522">
        <f t="shared" si="35"/>
        <v>62767.595238095237</v>
      </c>
      <c r="F116" s="523">
        <f t="shared" si="36"/>
        <v>1540725.5063676648</v>
      </c>
      <c r="G116" s="523">
        <f t="shared" si="37"/>
        <v>1572109.3039867124</v>
      </c>
      <c r="H116" s="526">
        <f t="shared" si="38"/>
        <v>239542.00612635352</v>
      </c>
      <c r="I116" s="577">
        <f t="shared" si="39"/>
        <v>239542.00612635352</v>
      </c>
      <c r="J116" s="514">
        <f t="shared" si="29"/>
        <v>0</v>
      </c>
      <c r="K116" s="514"/>
      <c r="L116" s="525"/>
      <c r="M116" s="514">
        <f t="shared" si="40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1540725.5063676648</v>
      </c>
      <c r="E117" s="522">
        <f t="shared" si="35"/>
        <v>62767.595238095237</v>
      </c>
      <c r="F117" s="523">
        <f t="shared" si="36"/>
        <v>1477957.9111295696</v>
      </c>
      <c r="G117" s="523">
        <f t="shared" si="37"/>
        <v>1509341.7087486172</v>
      </c>
      <c r="H117" s="526">
        <f t="shared" si="38"/>
        <v>232484.1605662838</v>
      </c>
      <c r="I117" s="577">
        <f t="shared" si="39"/>
        <v>232484.1605662838</v>
      </c>
      <c r="J117" s="514">
        <f t="shared" si="29"/>
        <v>0</v>
      </c>
      <c r="K117" s="514"/>
      <c r="L117" s="525"/>
      <c r="M117" s="514">
        <f t="shared" si="40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1477957.9111295696</v>
      </c>
      <c r="E118" s="522">
        <f t="shared" si="35"/>
        <v>62767.595238095237</v>
      </c>
      <c r="F118" s="523">
        <f t="shared" si="36"/>
        <v>1415190.3158914745</v>
      </c>
      <c r="G118" s="523">
        <f t="shared" si="37"/>
        <v>1446574.1135105221</v>
      </c>
      <c r="H118" s="526">
        <f t="shared" si="38"/>
        <v>225426.31500621408</v>
      </c>
      <c r="I118" s="577">
        <f t="shared" si="39"/>
        <v>225426.31500621408</v>
      </c>
      <c r="J118" s="514">
        <f t="shared" si="29"/>
        <v>0</v>
      </c>
      <c r="K118" s="514"/>
      <c r="L118" s="525"/>
      <c r="M118" s="514">
        <f t="shared" si="40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1415190.3158914745</v>
      </c>
      <c r="E119" s="522">
        <f t="shared" si="35"/>
        <v>62767.595238095237</v>
      </c>
      <c r="F119" s="523">
        <f t="shared" si="36"/>
        <v>1352422.7206533793</v>
      </c>
      <c r="G119" s="523">
        <f t="shared" si="37"/>
        <v>1383806.5182724269</v>
      </c>
      <c r="H119" s="526">
        <f t="shared" si="38"/>
        <v>218368.46944614436</v>
      </c>
      <c r="I119" s="577">
        <f t="shared" si="39"/>
        <v>218368.46944614436</v>
      </c>
      <c r="J119" s="514">
        <f t="shared" si="29"/>
        <v>0</v>
      </c>
      <c r="K119" s="514"/>
      <c r="L119" s="525"/>
      <c r="M119" s="514">
        <f t="shared" si="40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1352422.7206533793</v>
      </c>
      <c r="E120" s="522">
        <f t="shared" si="35"/>
        <v>62767.595238095237</v>
      </c>
      <c r="F120" s="523">
        <f t="shared" si="36"/>
        <v>1289655.1254152842</v>
      </c>
      <c r="G120" s="523">
        <f t="shared" si="37"/>
        <v>1321038.9230343318</v>
      </c>
      <c r="H120" s="526">
        <f t="shared" si="38"/>
        <v>211310.62388607464</v>
      </c>
      <c r="I120" s="577">
        <f t="shared" si="39"/>
        <v>211310.62388607464</v>
      </c>
      <c r="J120" s="514">
        <f t="shared" si="29"/>
        <v>0</v>
      </c>
      <c r="K120" s="514"/>
      <c r="L120" s="525"/>
      <c r="M120" s="514">
        <f t="shared" si="40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1289655.1254152842</v>
      </c>
      <c r="E121" s="522">
        <f t="shared" si="35"/>
        <v>62767.595238095237</v>
      </c>
      <c r="F121" s="523">
        <f t="shared" si="36"/>
        <v>1226887.530177189</v>
      </c>
      <c r="G121" s="523">
        <f t="shared" si="37"/>
        <v>1258271.3277962366</v>
      </c>
      <c r="H121" s="526">
        <f t="shared" si="38"/>
        <v>204252.77832600492</v>
      </c>
      <c r="I121" s="577">
        <f t="shared" si="39"/>
        <v>204252.77832600492</v>
      </c>
      <c r="J121" s="514">
        <f t="shared" si="29"/>
        <v>0</v>
      </c>
      <c r="K121" s="514"/>
      <c r="L121" s="525"/>
      <c r="M121" s="514">
        <f t="shared" si="40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1226887.530177189</v>
      </c>
      <c r="E122" s="522">
        <f t="shared" si="35"/>
        <v>62767.595238095237</v>
      </c>
      <c r="F122" s="523">
        <f t="shared" si="36"/>
        <v>1164119.9349390939</v>
      </c>
      <c r="G122" s="523">
        <f t="shared" si="37"/>
        <v>1195503.7325581415</v>
      </c>
      <c r="H122" s="526">
        <f t="shared" si="38"/>
        <v>197194.9327659352</v>
      </c>
      <c r="I122" s="577">
        <f t="shared" si="39"/>
        <v>197194.9327659352</v>
      </c>
      <c r="J122" s="514">
        <f t="shared" si="29"/>
        <v>0</v>
      </c>
      <c r="K122" s="514"/>
      <c r="L122" s="525"/>
      <c r="M122" s="514">
        <f t="shared" si="40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1164119.9349390939</v>
      </c>
      <c r="E123" s="522">
        <f t="shared" si="35"/>
        <v>62767.595238095237</v>
      </c>
      <c r="F123" s="523">
        <f t="shared" si="36"/>
        <v>1101352.3397009987</v>
      </c>
      <c r="G123" s="523">
        <f t="shared" si="37"/>
        <v>1132736.1373200463</v>
      </c>
      <c r="H123" s="526">
        <f t="shared" si="38"/>
        <v>190137.08720586548</v>
      </c>
      <c r="I123" s="577">
        <f t="shared" si="39"/>
        <v>190137.08720586548</v>
      </c>
      <c r="J123" s="514">
        <f t="shared" si="29"/>
        <v>0</v>
      </c>
      <c r="K123" s="514"/>
      <c r="L123" s="525"/>
      <c r="M123" s="514">
        <f t="shared" si="40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1101352.3397009987</v>
      </c>
      <c r="E124" s="522">
        <f t="shared" si="35"/>
        <v>62767.595238095237</v>
      </c>
      <c r="F124" s="523">
        <f t="shared" si="36"/>
        <v>1038584.7444629035</v>
      </c>
      <c r="G124" s="523">
        <f t="shared" si="37"/>
        <v>1069968.5420819512</v>
      </c>
      <c r="H124" s="526">
        <f t="shared" si="38"/>
        <v>183079.24164579576</v>
      </c>
      <c r="I124" s="577">
        <f t="shared" si="39"/>
        <v>183079.24164579576</v>
      </c>
      <c r="J124" s="514">
        <f t="shared" si="29"/>
        <v>0</v>
      </c>
      <c r="K124" s="514"/>
      <c r="L124" s="525"/>
      <c r="M124" s="514">
        <f t="shared" si="40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1038584.7444629035</v>
      </c>
      <c r="E125" s="522">
        <f t="shared" si="35"/>
        <v>62767.595238095237</v>
      </c>
      <c r="F125" s="523">
        <f t="shared" si="36"/>
        <v>975817.14922480821</v>
      </c>
      <c r="G125" s="523">
        <f t="shared" si="37"/>
        <v>1007200.9468438558</v>
      </c>
      <c r="H125" s="526">
        <f t="shared" si="38"/>
        <v>176021.39608572601</v>
      </c>
      <c r="I125" s="577">
        <f t="shared" si="39"/>
        <v>176021.39608572601</v>
      </c>
      <c r="J125" s="514">
        <f t="shared" si="29"/>
        <v>0</v>
      </c>
      <c r="K125" s="514"/>
      <c r="L125" s="525"/>
      <c r="M125" s="514">
        <f t="shared" si="40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975817.14922480821</v>
      </c>
      <c r="E126" s="522">
        <f t="shared" si="35"/>
        <v>62767.595238095237</v>
      </c>
      <c r="F126" s="523">
        <f t="shared" si="36"/>
        <v>913049.55398671294</v>
      </c>
      <c r="G126" s="523">
        <f t="shared" si="37"/>
        <v>944433.35160576063</v>
      </c>
      <c r="H126" s="526">
        <f t="shared" si="38"/>
        <v>168963.55052565629</v>
      </c>
      <c r="I126" s="577">
        <f t="shared" si="39"/>
        <v>168963.55052565629</v>
      </c>
      <c r="J126" s="514">
        <f t="shared" si="29"/>
        <v>0</v>
      </c>
      <c r="K126" s="514"/>
      <c r="L126" s="525"/>
      <c r="M126" s="514">
        <f t="shared" si="40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913049.55398671294</v>
      </c>
      <c r="E127" s="522">
        <f t="shared" si="35"/>
        <v>62767.595238095237</v>
      </c>
      <c r="F127" s="523">
        <f t="shared" si="36"/>
        <v>850281.95874861768</v>
      </c>
      <c r="G127" s="523">
        <f t="shared" si="37"/>
        <v>881665.75636766525</v>
      </c>
      <c r="H127" s="526">
        <f t="shared" si="38"/>
        <v>161905.70496558654</v>
      </c>
      <c r="I127" s="577">
        <f t="shared" si="39"/>
        <v>161905.70496558654</v>
      </c>
      <c r="J127" s="514">
        <f t="shared" si="29"/>
        <v>0</v>
      </c>
      <c r="K127" s="514"/>
      <c r="L127" s="525"/>
      <c r="M127" s="514">
        <f t="shared" si="40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850281.95874861768</v>
      </c>
      <c r="E128" s="522">
        <f t="shared" si="35"/>
        <v>62767.595238095237</v>
      </c>
      <c r="F128" s="523">
        <f t="shared" si="36"/>
        <v>787514.36351052241</v>
      </c>
      <c r="G128" s="523">
        <f t="shared" si="37"/>
        <v>818898.1611295701</v>
      </c>
      <c r="H128" s="526">
        <f t="shared" si="38"/>
        <v>154847.85940551682</v>
      </c>
      <c r="I128" s="577">
        <f t="shared" si="39"/>
        <v>154847.85940551682</v>
      </c>
      <c r="J128" s="514">
        <f t="shared" si="29"/>
        <v>0</v>
      </c>
      <c r="K128" s="514"/>
      <c r="L128" s="525"/>
      <c r="M128" s="514">
        <f t="shared" si="40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787514.36351052241</v>
      </c>
      <c r="E129" s="522">
        <f t="shared" si="35"/>
        <v>62767.595238095237</v>
      </c>
      <c r="F129" s="523">
        <f t="shared" si="36"/>
        <v>724746.76827242714</v>
      </c>
      <c r="G129" s="523">
        <f t="shared" si="37"/>
        <v>756130.56589147472</v>
      </c>
      <c r="H129" s="526">
        <f t="shared" si="38"/>
        <v>147790.01384544707</v>
      </c>
      <c r="I129" s="577">
        <f t="shared" si="39"/>
        <v>147790.01384544707</v>
      </c>
      <c r="J129" s="514">
        <f t="shared" si="29"/>
        <v>0</v>
      </c>
      <c r="K129" s="514"/>
      <c r="L129" s="525"/>
      <c r="M129" s="514">
        <f t="shared" si="40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724746.76827242714</v>
      </c>
      <c r="E130" s="522">
        <f t="shared" si="35"/>
        <v>62767.595238095237</v>
      </c>
      <c r="F130" s="523">
        <f t="shared" si="36"/>
        <v>661979.17303433188</v>
      </c>
      <c r="G130" s="523">
        <f t="shared" si="37"/>
        <v>693362.97065337957</v>
      </c>
      <c r="H130" s="526">
        <f t="shared" si="38"/>
        <v>140732.16828537735</v>
      </c>
      <c r="I130" s="577">
        <f t="shared" si="39"/>
        <v>140732.16828537735</v>
      </c>
      <c r="J130" s="514">
        <f t="shared" si="29"/>
        <v>0</v>
      </c>
      <c r="K130" s="514"/>
      <c r="L130" s="525"/>
      <c r="M130" s="514">
        <f t="shared" si="40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661979.17303433188</v>
      </c>
      <c r="E131" s="522">
        <f t="shared" si="35"/>
        <v>62767.595238095237</v>
      </c>
      <c r="F131" s="523">
        <f t="shared" si="36"/>
        <v>599211.57779623661</v>
      </c>
      <c r="G131" s="523">
        <f t="shared" si="37"/>
        <v>630595.37541528419</v>
      </c>
      <c r="H131" s="526">
        <f t="shared" si="38"/>
        <v>133674.3227253076</v>
      </c>
      <c r="I131" s="577">
        <f t="shared" si="39"/>
        <v>133674.3227253076</v>
      </c>
      <c r="J131" s="514">
        <f t="shared" si="29"/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599211.57779623661</v>
      </c>
      <c r="E132" s="522">
        <f t="shared" si="35"/>
        <v>62767.595238095237</v>
      </c>
      <c r="F132" s="523">
        <f t="shared" si="36"/>
        <v>536443.98255814135</v>
      </c>
      <c r="G132" s="523">
        <f t="shared" si="37"/>
        <v>567827.78017718904</v>
      </c>
      <c r="H132" s="526">
        <f t="shared" si="38"/>
        <v>126616.47716523788</v>
      </c>
      <c r="I132" s="577">
        <f t="shared" si="39"/>
        <v>126616.47716523788</v>
      </c>
      <c r="J132" s="514">
        <f t="shared" si="29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536443.98255814135</v>
      </c>
      <c r="E133" s="522">
        <f t="shared" si="35"/>
        <v>62767.595238095237</v>
      </c>
      <c r="F133" s="523">
        <f t="shared" si="36"/>
        <v>473676.38732004608</v>
      </c>
      <c r="G133" s="523">
        <f t="shared" si="37"/>
        <v>505060.18493909371</v>
      </c>
      <c r="H133" s="526">
        <f t="shared" si="38"/>
        <v>119558.63160516815</v>
      </c>
      <c r="I133" s="577">
        <f t="shared" si="39"/>
        <v>119558.63160516815</v>
      </c>
      <c r="J133" s="514">
        <f t="shared" si="29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473676.38732004608</v>
      </c>
      <c r="E134" s="522">
        <f t="shared" si="35"/>
        <v>62767.595238095237</v>
      </c>
      <c r="F134" s="523">
        <f t="shared" si="36"/>
        <v>410908.79208195081</v>
      </c>
      <c r="G134" s="523">
        <f t="shared" si="37"/>
        <v>442292.58970099845</v>
      </c>
      <c r="H134" s="526">
        <f t="shared" si="38"/>
        <v>112500.78604509842</v>
      </c>
      <c r="I134" s="577">
        <f t="shared" si="39"/>
        <v>112500.78604509842</v>
      </c>
      <c r="J134" s="514">
        <f t="shared" si="29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410908.79208195081</v>
      </c>
      <c r="E135" s="522">
        <f t="shared" si="35"/>
        <v>62767.595238095237</v>
      </c>
      <c r="F135" s="523">
        <f t="shared" si="36"/>
        <v>348141.19684385555</v>
      </c>
      <c r="G135" s="523">
        <f t="shared" si="37"/>
        <v>379524.99446290318</v>
      </c>
      <c r="H135" s="526">
        <f t="shared" si="38"/>
        <v>105442.9404850287</v>
      </c>
      <c r="I135" s="577">
        <f t="shared" si="39"/>
        <v>105442.9404850287</v>
      </c>
      <c r="J135" s="514">
        <f t="shared" si="29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348141.19684385555</v>
      </c>
      <c r="E136" s="522">
        <f t="shared" si="35"/>
        <v>62767.595238095237</v>
      </c>
      <c r="F136" s="523">
        <f t="shared" si="36"/>
        <v>285373.60160576028</v>
      </c>
      <c r="G136" s="523">
        <f t="shared" si="37"/>
        <v>316757.39922480792</v>
      </c>
      <c r="H136" s="526">
        <f t="shared" si="38"/>
        <v>98385.094924958947</v>
      </c>
      <c r="I136" s="577">
        <f t="shared" si="39"/>
        <v>98385.094924958947</v>
      </c>
      <c r="J136" s="514">
        <f t="shared" si="29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285373.60160576028</v>
      </c>
      <c r="E137" s="522">
        <f t="shared" si="35"/>
        <v>62767.595238095237</v>
      </c>
      <c r="F137" s="523">
        <f t="shared" si="36"/>
        <v>222606.00636766505</v>
      </c>
      <c r="G137" s="523">
        <f t="shared" si="37"/>
        <v>253989.80398671265</v>
      </c>
      <c r="H137" s="526">
        <f t="shared" si="38"/>
        <v>91327.249364889227</v>
      </c>
      <c r="I137" s="577">
        <f t="shared" si="39"/>
        <v>91327.249364889227</v>
      </c>
      <c r="J137" s="514">
        <f t="shared" si="29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222606.00636766505</v>
      </c>
      <c r="E138" s="522">
        <f t="shared" si="35"/>
        <v>62767.595238095237</v>
      </c>
      <c r="F138" s="523">
        <f t="shared" si="36"/>
        <v>159838.41112956981</v>
      </c>
      <c r="G138" s="523">
        <f t="shared" si="37"/>
        <v>191222.20874861744</v>
      </c>
      <c r="H138" s="526">
        <f t="shared" si="38"/>
        <v>84269.403804819493</v>
      </c>
      <c r="I138" s="577">
        <f t="shared" si="39"/>
        <v>84269.403804819493</v>
      </c>
      <c r="J138" s="514">
        <f t="shared" si="29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159838.41112956981</v>
      </c>
      <c r="E139" s="522">
        <f t="shared" si="35"/>
        <v>62767.595238095237</v>
      </c>
      <c r="F139" s="523">
        <f t="shared" si="36"/>
        <v>97070.815891474573</v>
      </c>
      <c r="G139" s="523">
        <f t="shared" si="37"/>
        <v>128454.61351052219</v>
      </c>
      <c r="H139" s="526">
        <f t="shared" si="38"/>
        <v>77211.558244749758</v>
      </c>
      <c r="I139" s="577">
        <f t="shared" si="39"/>
        <v>77211.558244749758</v>
      </c>
      <c r="J139" s="514">
        <f t="shared" si="29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97070.815891474573</v>
      </c>
      <c r="E140" s="522">
        <f t="shared" si="35"/>
        <v>62767.595238095237</v>
      </c>
      <c r="F140" s="523">
        <f t="shared" si="36"/>
        <v>34303.220653379336</v>
      </c>
      <c r="G140" s="523">
        <f t="shared" si="37"/>
        <v>65687.018272426954</v>
      </c>
      <c r="H140" s="526">
        <f t="shared" si="38"/>
        <v>70153.712684680024</v>
      </c>
      <c r="I140" s="577">
        <f t="shared" si="39"/>
        <v>70153.712684680024</v>
      </c>
      <c r="J140" s="514">
        <f t="shared" si="29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34303.220653379336</v>
      </c>
      <c r="E141" s="522">
        <f t="shared" si="35"/>
        <v>34303.220653379336</v>
      </c>
      <c r="F141" s="523">
        <f t="shared" si="36"/>
        <v>0</v>
      </c>
      <c r="G141" s="523">
        <f t="shared" si="37"/>
        <v>17151.610326689668</v>
      </c>
      <c r="H141" s="526">
        <f t="shared" si="38"/>
        <v>36231.8179866543</v>
      </c>
      <c r="I141" s="577">
        <f t="shared" si="39"/>
        <v>36231.8179866543</v>
      </c>
      <c r="J141" s="514">
        <f t="shared" si="29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5"/>
        <v>0</v>
      </c>
      <c r="F142" s="523">
        <f t="shared" si="36"/>
        <v>0</v>
      </c>
      <c r="G142" s="523">
        <f t="shared" si="37"/>
        <v>0</v>
      </c>
      <c r="H142" s="526">
        <f t="shared" si="38"/>
        <v>0</v>
      </c>
      <c r="I142" s="577">
        <f t="shared" si="39"/>
        <v>0</v>
      </c>
      <c r="J142" s="514">
        <f t="shared" si="29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5"/>
        <v>0</v>
      </c>
      <c r="F143" s="523">
        <f t="shared" si="36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29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5"/>
        <v>0</v>
      </c>
      <c r="F144" s="523">
        <f t="shared" si="36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29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5"/>
        <v>0</v>
      </c>
      <c r="F145" s="523">
        <f t="shared" si="36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29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5"/>
        <v>0</v>
      </c>
      <c r="F146" s="523">
        <f t="shared" si="36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29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5"/>
        <v>0</v>
      </c>
      <c r="F147" s="523">
        <f t="shared" si="36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29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5"/>
        <v>0</v>
      </c>
      <c r="F148" s="523">
        <f t="shared" si="36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29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5"/>
        <v>0</v>
      </c>
      <c r="F149" s="523">
        <f t="shared" si="36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29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5"/>
        <v>0</v>
      </c>
      <c r="F150" s="523">
        <f t="shared" si="36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29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5"/>
        <v>0</v>
      </c>
      <c r="F151" s="523">
        <f t="shared" si="36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29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5"/>
        <v>0</v>
      </c>
      <c r="F152" s="523">
        <f t="shared" si="36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29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5"/>
        <v>0</v>
      </c>
      <c r="F153" s="523">
        <f t="shared" si="36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29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5"/>
        <v>0</v>
      </c>
      <c r="F154" s="523">
        <f t="shared" si="36"/>
        <v>0</v>
      </c>
      <c r="G154" s="523">
        <f t="shared" si="37"/>
        <v>0</v>
      </c>
      <c r="H154" s="526">
        <f t="shared" si="38"/>
        <v>0</v>
      </c>
      <c r="I154" s="577">
        <f t="shared" si="39"/>
        <v>0</v>
      </c>
      <c r="J154" s="514">
        <f t="shared" si="29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>
      <c r="C155" s="374" t="s">
        <v>78</v>
      </c>
      <c r="D155" s="375"/>
      <c r="E155" s="375">
        <f>SUM(E99:E154)</f>
        <v>2636239</v>
      </c>
      <c r="F155" s="375"/>
      <c r="G155" s="375"/>
      <c r="H155" s="375">
        <f>SUM(H99:H154)</f>
        <v>9030504.1596115958</v>
      </c>
      <c r="I155" s="375">
        <f>SUM(I99:I154)</f>
        <v>9030504.1596115958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479724.37067958177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479724.37067958177</v>
      </c>
      <c r="O6" s="269"/>
      <c r="P6" s="269"/>
    </row>
    <row r="7" spans="1:16" ht="13.5" thickBot="1">
      <c r="C7" s="467" t="s">
        <v>48</v>
      </c>
      <c r="D7" s="624" t="s">
        <v>326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309</v>
      </c>
      <c r="E9" s="637" t="s">
        <v>325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102777.80952380953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584388.67981931404</v>
      </c>
      <c r="H22" s="639">
        <v>584388.67981931404</v>
      </c>
      <c r="I22" s="511">
        <f t="shared" si="6"/>
        <v>0</v>
      </c>
      <c r="J22" s="511"/>
      <c r="K22" s="518">
        <f t="shared" si="0"/>
        <v>584388.67981931404</v>
      </c>
      <c r="L22" s="519">
        <f t="shared" si="1"/>
        <v>0</v>
      </c>
      <c r="M22" s="518">
        <f t="shared" si="2"/>
        <v>584388.67981931404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105284.58536585367</v>
      </c>
      <c r="F23" s="631">
        <v>3611753.2132660775</v>
      </c>
      <c r="G23" s="630">
        <v>571007.63031120552</v>
      </c>
      <c r="H23" s="639">
        <v>571007.63031120552</v>
      </c>
      <c r="I23" s="511">
        <f t="shared" si="6"/>
        <v>0</v>
      </c>
      <c r="J23" s="511"/>
      <c r="K23" s="518">
        <f t="shared" ref="K23" si="7">G23</f>
        <v>571007.63031120552</v>
      </c>
      <c r="L23" s="519">
        <f t="shared" ref="L23" si="8">IF(K23&lt;&gt;0,+G23-K23,0)</f>
        <v>0</v>
      </c>
      <c r="M23" s="518">
        <f t="shared" ref="M23" si="9">H23</f>
        <v>571007.63031120552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469507.82183995802</v>
      </c>
      <c r="H24" s="639">
        <v>469507.82183995802</v>
      </c>
      <c r="I24" s="511">
        <f t="shared" si="6"/>
        <v>0</v>
      </c>
      <c r="J24" s="511"/>
      <c r="K24" s="518">
        <f t="shared" ref="K24" si="12">G24</f>
        <v>469507.82183995802</v>
      </c>
      <c r="L24" s="519">
        <f t="shared" ref="L24" si="13">IF(K24&lt;&gt;0,+G24-K24,0)</f>
        <v>0</v>
      </c>
      <c r="M24" s="518">
        <f t="shared" ref="M24" si="14">H24</f>
        <v>469507.82183995802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31">
        <v>3511365.5853591012</v>
      </c>
      <c r="E25" s="630">
        <v>102777.80952380953</v>
      </c>
      <c r="F25" s="631">
        <v>3408587.7758352915</v>
      </c>
      <c r="G25" s="630">
        <v>469551.06340859708</v>
      </c>
      <c r="H25" s="639">
        <v>469551.06340859708</v>
      </c>
      <c r="I25" s="511">
        <f t="shared" si="6"/>
        <v>0</v>
      </c>
      <c r="J25" s="511"/>
      <c r="K25" s="518">
        <f t="shared" ref="K25" si="15">G25</f>
        <v>469551.06340859708</v>
      </c>
      <c r="L25" s="519">
        <f t="shared" ref="L25" si="16">IF(K25&lt;&gt;0,+G25-K25,0)</f>
        <v>0</v>
      </c>
      <c r="M25" s="518">
        <f t="shared" ref="M25" si="17">H25</f>
        <v>469551.06340859708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523">
        <f>IF(F25+SUM(E$17:E25)=D$10,F25,D$10-SUM(E$17:E25))</f>
        <v>3403690.8183764145</v>
      </c>
      <c r="E26" s="522">
        <f t="shared" ref="E26:E72" si="18">IF(+$I$14&lt;F25,$I$14,D26)</f>
        <v>102777.80952380953</v>
      </c>
      <c r="F26" s="523">
        <f t="shared" ref="F26:F72" si="19">+D26-E26</f>
        <v>3300913.0088526048</v>
      </c>
      <c r="G26" s="524">
        <f t="shared" ref="G26:G52" si="20">+I$12*((D26+F26)/2)+E26</f>
        <v>479724.37067958177</v>
      </c>
      <c r="H26" s="491">
        <f t="shared" ref="H26:H52" si="21">+I$13*((D26+F26)/2)+E26</f>
        <v>479724.37067958177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3300913.0088526048</v>
      </c>
      <c r="E27" s="522">
        <f t="shared" si="18"/>
        <v>102777.80952380953</v>
      </c>
      <c r="F27" s="523">
        <f t="shared" si="19"/>
        <v>3198135.1993287951</v>
      </c>
      <c r="G27" s="524">
        <f t="shared" si="20"/>
        <v>468167.61270805681</v>
      </c>
      <c r="H27" s="491">
        <f t="shared" si="21"/>
        <v>468167.61270805681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3198135.1993287951</v>
      </c>
      <c r="E28" s="522">
        <f t="shared" si="18"/>
        <v>102777.80952380953</v>
      </c>
      <c r="F28" s="523">
        <f t="shared" si="19"/>
        <v>3095357.3898049854</v>
      </c>
      <c r="G28" s="524">
        <f t="shared" si="20"/>
        <v>456610.85473653179</v>
      </c>
      <c r="H28" s="491">
        <f t="shared" si="21"/>
        <v>456610.85473653179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3095357.3898049854</v>
      </c>
      <c r="E29" s="522">
        <f t="shared" si="18"/>
        <v>102777.80952380953</v>
      </c>
      <c r="F29" s="523">
        <f t="shared" si="19"/>
        <v>2992579.5802811757</v>
      </c>
      <c r="G29" s="524">
        <f t="shared" si="20"/>
        <v>445054.09676500678</v>
      </c>
      <c r="H29" s="491">
        <f t="shared" si="21"/>
        <v>445054.09676500678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2992579.5802811757</v>
      </c>
      <c r="E30" s="522">
        <f t="shared" si="18"/>
        <v>102777.80952380953</v>
      </c>
      <c r="F30" s="523">
        <f t="shared" si="19"/>
        <v>2889801.770757366</v>
      </c>
      <c r="G30" s="524">
        <f t="shared" si="20"/>
        <v>433497.33879348176</v>
      </c>
      <c r="H30" s="491">
        <f t="shared" si="21"/>
        <v>433497.33879348176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2889801.770757366</v>
      </c>
      <c r="E31" s="522">
        <f t="shared" si="18"/>
        <v>102777.80952380953</v>
      </c>
      <c r="F31" s="523">
        <f t="shared" si="19"/>
        <v>2787023.9612335563</v>
      </c>
      <c r="G31" s="524">
        <f t="shared" si="20"/>
        <v>421940.58082195674</v>
      </c>
      <c r="H31" s="491">
        <f t="shared" si="21"/>
        <v>421940.58082195674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2787023.9612335563</v>
      </c>
      <c r="E32" s="522">
        <f t="shared" si="18"/>
        <v>102777.80952380953</v>
      </c>
      <c r="F32" s="523">
        <f t="shared" si="19"/>
        <v>2684246.1517097466</v>
      </c>
      <c r="G32" s="524">
        <f t="shared" si="20"/>
        <v>410383.82285043172</v>
      </c>
      <c r="H32" s="491">
        <f t="shared" si="21"/>
        <v>410383.82285043172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2684246.1517097466</v>
      </c>
      <c r="E33" s="522">
        <f t="shared" si="18"/>
        <v>102777.80952380953</v>
      </c>
      <c r="F33" s="523">
        <f t="shared" si="19"/>
        <v>2581468.3421859369</v>
      </c>
      <c r="G33" s="524">
        <f t="shared" si="20"/>
        <v>398827.06487890671</v>
      </c>
      <c r="H33" s="491">
        <f t="shared" si="21"/>
        <v>398827.06487890671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2581468.3421859369</v>
      </c>
      <c r="E34" s="522">
        <f t="shared" si="18"/>
        <v>102777.80952380953</v>
      </c>
      <c r="F34" s="523">
        <f t="shared" si="19"/>
        <v>2478690.5326621272</v>
      </c>
      <c r="G34" s="524">
        <f t="shared" si="20"/>
        <v>387270.30690738169</v>
      </c>
      <c r="H34" s="491">
        <f t="shared" si="21"/>
        <v>387270.30690738169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2478690.5326621272</v>
      </c>
      <c r="E35" s="522">
        <f t="shared" si="18"/>
        <v>102777.80952380953</v>
      </c>
      <c r="F35" s="523">
        <f t="shared" si="19"/>
        <v>2375912.7231383175</v>
      </c>
      <c r="G35" s="524">
        <f t="shared" si="20"/>
        <v>375713.54893585667</v>
      </c>
      <c r="H35" s="491">
        <f t="shared" si="21"/>
        <v>375713.54893585667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2375912.7231383175</v>
      </c>
      <c r="E36" s="522">
        <f t="shared" si="18"/>
        <v>102777.80952380953</v>
      </c>
      <c r="F36" s="523">
        <f t="shared" si="19"/>
        <v>2273134.9136145078</v>
      </c>
      <c r="G36" s="524">
        <f t="shared" si="20"/>
        <v>364156.79096433165</v>
      </c>
      <c r="H36" s="491">
        <f t="shared" si="21"/>
        <v>364156.79096433165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2273134.9136145078</v>
      </c>
      <c r="E37" s="522">
        <f t="shared" si="18"/>
        <v>102777.80952380953</v>
      </c>
      <c r="F37" s="523">
        <f t="shared" si="19"/>
        <v>2170357.1040906981</v>
      </c>
      <c r="G37" s="524">
        <f t="shared" si="20"/>
        <v>352600.03299280663</v>
      </c>
      <c r="H37" s="491">
        <f t="shared" si="21"/>
        <v>352600.03299280663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2170357.1040906981</v>
      </c>
      <c r="E38" s="522">
        <f t="shared" si="18"/>
        <v>102777.80952380953</v>
      </c>
      <c r="F38" s="523">
        <f t="shared" si="19"/>
        <v>2067579.2945668886</v>
      </c>
      <c r="G38" s="524">
        <f t="shared" si="20"/>
        <v>341043.27502128162</v>
      </c>
      <c r="H38" s="491">
        <f t="shared" si="21"/>
        <v>341043.27502128162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2067579.2945668886</v>
      </c>
      <c r="E39" s="522">
        <f t="shared" si="18"/>
        <v>102777.80952380953</v>
      </c>
      <c r="F39" s="523">
        <f t="shared" si="19"/>
        <v>1964801.4850430791</v>
      </c>
      <c r="G39" s="524">
        <f t="shared" si="20"/>
        <v>329486.51704975666</v>
      </c>
      <c r="H39" s="491">
        <f t="shared" si="21"/>
        <v>329486.51704975666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1964801.4850430791</v>
      </c>
      <c r="E40" s="522">
        <f t="shared" si="18"/>
        <v>102777.80952380953</v>
      </c>
      <c r="F40" s="523">
        <f t="shared" si="19"/>
        <v>1862023.6755192697</v>
      </c>
      <c r="G40" s="524">
        <f t="shared" si="20"/>
        <v>317929.75907823164</v>
      </c>
      <c r="H40" s="491">
        <f t="shared" si="21"/>
        <v>317929.75907823164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1862023.6755192697</v>
      </c>
      <c r="E41" s="522">
        <f t="shared" si="18"/>
        <v>102777.80952380953</v>
      </c>
      <c r="F41" s="523">
        <f t="shared" si="19"/>
        <v>1759245.8659954602</v>
      </c>
      <c r="G41" s="524">
        <f t="shared" si="20"/>
        <v>306373.00110670668</v>
      </c>
      <c r="H41" s="491">
        <f t="shared" si="21"/>
        <v>306373.00110670668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1759245.8659954602</v>
      </c>
      <c r="E42" s="522">
        <f t="shared" si="18"/>
        <v>102777.80952380953</v>
      </c>
      <c r="F42" s="523">
        <f t="shared" si="19"/>
        <v>1656468.0564716507</v>
      </c>
      <c r="G42" s="524">
        <f t="shared" si="20"/>
        <v>294816.24313518166</v>
      </c>
      <c r="H42" s="491">
        <f t="shared" si="21"/>
        <v>294816.24313518166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1656468.0564716507</v>
      </c>
      <c r="E43" s="522">
        <f t="shared" si="18"/>
        <v>102777.80952380953</v>
      </c>
      <c r="F43" s="523">
        <f t="shared" si="19"/>
        <v>1553690.2469478413</v>
      </c>
      <c r="G43" s="524">
        <f t="shared" si="20"/>
        <v>283259.4851636567</v>
      </c>
      <c r="H43" s="491">
        <f t="shared" si="21"/>
        <v>283259.4851636567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1553690.2469478413</v>
      </c>
      <c r="E44" s="522">
        <f t="shared" si="18"/>
        <v>102777.80952380953</v>
      </c>
      <c r="F44" s="523">
        <f t="shared" si="19"/>
        <v>1450912.4374240318</v>
      </c>
      <c r="G44" s="524">
        <f t="shared" si="20"/>
        <v>271702.72719213169</v>
      </c>
      <c r="H44" s="491">
        <f t="shared" si="21"/>
        <v>271702.72719213169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1450912.4374240318</v>
      </c>
      <c r="E45" s="522">
        <f t="shared" si="18"/>
        <v>102777.80952380953</v>
      </c>
      <c r="F45" s="523">
        <f t="shared" si="19"/>
        <v>1348134.6279002223</v>
      </c>
      <c r="G45" s="524">
        <f t="shared" si="20"/>
        <v>260145.96922060673</v>
      </c>
      <c r="H45" s="491">
        <f t="shared" si="21"/>
        <v>260145.96922060673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1348134.6279002223</v>
      </c>
      <c r="E46" s="522">
        <f t="shared" si="18"/>
        <v>102777.80952380953</v>
      </c>
      <c r="F46" s="523">
        <f t="shared" si="19"/>
        <v>1245356.8183764128</v>
      </c>
      <c r="G46" s="524">
        <f t="shared" si="20"/>
        <v>248589.21124908171</v>
      </c>
      <c r="H46" s="491">
        <f t="shared" si="21"/>
        <v>248589.21124908171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1245356.8183764128</v>
      </c>
      <c r="E47" s="522">
        <f t="shared" si="18"/>
        <v>102777.80952380953</v>
      </c>
      <c r="F47" s="523">
        <f t="shared" si="19"/>
        <v>1142579.0088526034</v>
      </c>
      <c r="G47" s="524">
        <f t="shared" si="20"/>
        <v>237032.45327755675</v>
      </c>
      <c r="H47" s="491">
        <f t="shared" si="21"/>
        <v>237032.45327755675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1142579.0088526034</v>
      </c>
      <c r="E48" s="522">
        <f t="shared" si="18"/>
        <v>102777.80952380953</v>
      </c>
      <c r="F48" s="523">
        <f t="shared" si="19"/>
        <v>1039801.1993287939</v>
      </c>
      <c r="G48" s="524">
        <f t="shared" si="20"/>
        <v>225475.69530603173</v>
      </c>
      <c r="H48" s="491">
        <f t="shared" si="21"/>
        <v>225475.69530603173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1039801.1993287939</v>
      </c>
      <c r="E49" s="522">
        <f t="shared" si="18"/>
        <v>102777.80952380953</v>
      </c>
      <c r="F49" s="523">
        <f t="shared" si="19"/>
        <v>937023.38980498444</v>
      </c>
      <c r="G49" s="524">
        <f t="shared" si="20"/>
        <v>213918.93733450674</v>
      </c>
      <c r="H49" s="491">
        <f t="shared" si="21"/>
        <v>213918.93733450674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937023.38980498444</v>
      </c>
      <c r="E50" s="522">
        <f t="shared" si="18"/>
        <v>102777.80952380953</v>
      </c>
      <c r="F50" s="523">
        <f t="shared" si="19"/>
        <v>834245.58028117497</v>
      </c>
      <c r="G50" s="524">
        <f t="shared" si="20"/>
        <v>202362.17936298175</v>
      </c>
      <c r="H50" s="491">
        <f t="shared" si="21"/>
        <v>202362.17936298175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834245.58028117497</v>
      </c>
      <c r="E51" s="522">
        <f t="shared" si="18"/>
        <v>102777.80952380953</v>
      </c>
      <c r="F51" s="523">
        <f t="shared" si="19"/>
        <v>731467.77075736551</v>
      </c>
      <c r="G51" s="524">
        <f t="shared" si="20"/>
        <v>190805.42139145677</v>
      </c>
      <c r="H51" s="491">
        <f t="shared" si="21"/>
        <v>190805.42139145677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731467.77075736551</v>
      </c>
      <c r="E52" s="522">
        <f t="shared" si="18"/>
        <v>102777.80952380953</v>
      </c>
      <c r="F52" s="523">
        <f t="shared" si="19"/>
        <v>628689.96123355604</v>
      </c>
      <c r="G52" s="524">
        <f t="shared" si="20"/>
        <v>179248.66341993178</v>
      </c>
      <c r="H52" s="491">
        <f t="shared" si="21"/>
        <v>179248.66341993178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628689.96123355604</v>
      </c>
      <c r="E53" s="522">
        <f t="shared" si="18"/>
        <v>102777.80952380953</v>
      </c>
      <c r="F53" s="523">
        <f t="shared" si="19"/>
        <v>525912.15170974657</v>
      </c>
      <c r="G53" s="524">
        <f t="shared" ref="G53:G72" si="23">+I$12*((D53+F53)/2)+E53</f>
        <v>167691.90544840679</v>
      </c>
      <c r="H53" s="491">
        <f t="shared" ref="H53:H72" si="24">+I$13*((D53+F53)/2)+E53</f>
        <v>167691.90544840679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525912.15170974657</v>
      </c>
      <c r="E54" s="522">
        <f t="shared" si="18"/>
        <v>102777.80952380953</v>
      </c>
      <c r="F54" s="523">
        <f t="shared" si="19"/>
        <v>423134.34218593704</v>
      </c>
      <c r="G54" s="524">
        <f t="shared" si="23"/>
        <v>156135.1474768818</v>
      </c>
      <c r="H54" s="491">
        <f t="shared" si="24"/>
        <v>156135.1474768818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423134.34218593704</v>
      </c>
      <c r="E55" s="522">
        <f t="shared" si="18"/>
        <v>102777.80952380953</v>
      </c>
      <c r="F55" s="523">
        <f t="shared" si="19"/>
        <v>320356.53266212752</v>
      </c>
      <c r="G55" s="524">
        <f t="shared" si="23"/>
        <v>144578.38950535678</v>
      </c>
      <c r="H55" s="491">
        <f t="shared" si="24"/>
        <v>144578.38950535678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320356.53266212752</v>
      </c>
      <c r="E56" s="522">
        <f t="shared" si="18"/>
        <v>102777.80952380953</v>
      </c>
      <c r="F56" s="523">
        <f t="shared" si="19"/>
        <v>217578.72313831799</v>
      </c>
      <c r="G56" s="524">
        <f t="shared" si="23"/>
        <v>133021.63153383182</v>
      </c>
      <c r="H56" s="491">
        <f t="shared" si="24"/>
        <v>133021.63153383182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217578.72313831799</v>
      </c>
      <c r="E57" s="522">
        <f t="shared" si="18"/>
        <v>102777.80952380953</v>
      </c>
      <c r="F57" s="523">
        <f t="shared" si="19"/>
        <v>114800.91361450846</v>
      </c>
      <c r="G57" s="524">
        <f t="shared" si="23"/>
        <v>121464.87356230681</v>
      </c>
      <c r="H57" s="491">
        <f t="shared" si="24"/>
        <v>121464.87356230681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114800.91361450846</v>
      </c>
      <c r="E58" s="522">
        <f t="shared" si="18"/>
        <v>102777.80952380953</v>
      </c>
      <c r="F58" s="523">
        <f t="shared" si="19"/>
        <v>12023.104090698936</v>
      </c>
      <c r="G58" s="524">
        <f t="shared" si="23"/>
        <v>109908.11559078182</v>
      </c>
      <c r="H58" s="491">
        <f t="shared" si="24"/>
        <v>109908.11559078182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12023.104090698936</v>
      </c>
      <c r="E59" s="522">
        <f t="shared" si="18"/>
        <v>12023.104090698936</v>
      </c>
      <c r="F59" s="523">
        <f t="shared" si="19"/>
        <v>0</v>
      </c>
      <c r="G59" s="524">
        <f t="shared" si="23"/>
        <v>12699.067631303833</v>
      </c>
      <c r="H59" s="491">
        <f t="shared" si="24"/>
        <v>12699.067631303833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4316668.0000000019</v>
      </c>
      <c r="F73" s="375"/>
      <c r="G73" s="375">
        <f>SUM(G17:G72)</f>
        <v>14978193.510614527</v>
      </c>
      <c r="H73" s="375">
        <f>SUM(H17:H72)</f>
        <v>14978193.510614527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469507.82183995802</v>
      </c>
      <c r="N87" s="546">
        <f>IF(J92&lt;D11,0,VLOOKUP(J92,C17:O72,11))</f>
        <v>469507.82183995802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486574.90560102114</v>
      </c>
      <c r="N88" s="550">
        <f>IF(J92&lt;D11,0,VLOOKUP(J92,C99:P154,7))</f>
        <v>486574.90560102114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17067.083761063113</v>
      </c>
      <c r="N89" s="555">
        <f>+N88-N87</f>
        <v>17067.083761063113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102777.80952380953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25">H99</f>
        <v>371812.50753135112</v>
      </c>
      <c r="M99" s="519">
        <f t="shared" ref="M99:M104" si="26">IF(L99&lt;&gt;0,+H99-L99,0)</f>
        <v>0</v>
      </c>
      <c r="N99" s="518">
        <f t="shared" ref="N99:N104" si="27">I99</f>
        <v>371812.50753135112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25"/>
        <v>670815.62922303798</v>
      </c>
      <c r="M100" s="519">
        <f t="shared" si="26"/>
        <v>0</v>
      </c>
      <c r="N100" s="518">
        <f t="shared" si="27"/>
        <v>670815.62922303798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8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25"/>
        <v>639981.58365995577</v>
      </c>
      <c r="M101" s="519">
        <f t="shared" si="26"/>
        <v>0</v>
      </c>
      <c r="N101" s="518">
        <f t="shared" si="27"/>
        <v>639981.58365995577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8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29">+I102-H102</f>
        <v>0</v>
      </c>
      <c r="K102" s="514"/>
      <c r="L102" s="518">
        <f t="shared" si="25"/>
        <v>605049.52036198007</v>
      </c>
      <c r="M102" s="519">
        <f t="shared" si="26"/>
        <v>0</v>
      </c>
      <c r="N102" s="518">
        <f t="shared" si="27"/>
        <v>605049.52036198007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8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29"/>
        <v>0</v>
      </c>
      <c r="K103" s="514"/>
      <c r="L103" s="518">
        <f t="shared" si="25"/>
        <v>573321.60174828372</v>
      </c>
      <c r="M103" s="519">
        <f t="shared" si="26"/>
        <v>0</v>
      </c>
      <c r="N103" s="518">
        <f t="shared" si="27"/>
        <v>573321.60174828372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8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29"/>
        <v>0</v>
      </c>
      <c r="K104" s="514"/>
      <c r="L104" s="518">
        <f t="shared" si="25"/>
        <v>501004.31746485061</v>
      </c>
      <c r="M104" s="519">
        <f t="shared" si="26"/>
        <v>0</v>
      </c>
      <c r="N104" s="518">
        <f t="shared" si="27"/>
        <v>501004.31746485061</v>
      </c>
      <c r="O104" s="514">
        <f t="shared" ref="O104:O130" si="30">IF(N104&lt;&gt;0,+I104-N104,0)</f>
        <v>0</v>
      </c>
      <c r="P104" s="514">
        <f t="shared" ref="P104:P130" si="31">+O104-M104</f>
        <v>0</v>
      </c>
    </row>
    <row r="105" spans="1:16">
      <c r="B105" s="195" t="str">
        <f t="shared" si="28"/>
        <v/>
      </c>
      <c r="C105" s="507">
        <f>IF(D93="","-",+C104+1)</f>
        <v>2019</v>
      </c>
      <c r="D105" s="629">
        <v>3719531.6935215942</v>
      </c>
      <c r="E105" s="630">
        <v>100387.62790697675</v>
      </c>
      <c r="F105" s="631">
        <v>3619144.0656146174</v>
      </c>
      <c r="G105" s="631">
        <v>3669337.8795681056</v>
      </c>
      <c r="H105" s="633">
        <v>493155.55998343643</v>
      </c>
      <c r="I105" s="634">
        <v>493155.55998343643</v>
      </c>
      <c r="J105" s="514">
        <f t="shared" si="29"/>
        <v>0</v>
      </c>
      <c r="K105" s="514"/>
      <c r="L105" s="518">
        <f t="shared" ref="L105:L106" si="32">H105</f>
        <v>493155.55998343643</v>
      </c>
      <c r="M105" s="519">
        <f t="shared" ref="M105:M106" si="33">IF(L105&lt;&gt;0,+H105-L105,0)</f>
        <v>0</v>
      </c>
      <c r="N105" s="518">
        <f t="shared" ref="N105:N106" si="34">I105</f>
        <v>493155.55998343643</v>
      </c>
      <c r="O105" s="514">
        <f t="shared" si="30"/>
        <v>0</v>
      </c>
      <c r="P105" s="514">
        <f t="shared" si="31"/>
        <v>0</v>
      </c>
    </row>
    <row r="106" spans="1:16">
      <c r="B106" s="195" t="str">
        <f t="shared" si="28"/>
        <v/>
      </c>
      <c r="C106" s="507">
        <f>IF(D93="","-",+C105+1)</f>
        <v>2020</v>
      </c>
      <c r="D106" s="629">
        <v>3619144.0656146174</v>
      </c>
      <c r="E106" s="630">
        <v>102777.80952380953</v>
      </c>
      <c r="F106" s="631">
        <v>3516366.2560908077</v>
      </c>
      <c r="G106" s="631">
        <v>3567755.1608527126</v>
      </c>
      <c r="H106" s="633">
        <v>486574.90560102114</v>
      </c>
      <c r="I106" s="634">
        <v>486574.90560102114</v>
      </c>
      <c r="J106" s="514">
        <f t="shared" si="29"/>
        <v>0</v>
      </c>
      <c r="K106" s="514"/>
      <c r="L106" s="518">
        <f t="shared" si="32"/>
        <v>486574.90560102114</v>
      </c>
      <c r="M106" s="519">
        <f t="shared" si="33"/>
        <v>0</v>
      </c>
      <c r="N106" s="518">
        <f t="shared" si="34"/>
        <v>486574.90560102114</v>
      </c>
      <c r="O106" s="514">
        <f t="shared" si="30"/>
        <v>0</v>
      </c>
      <c r="P106" s="514">
        <f t="shared" si="31"/>
        <v>0</v>
      </c>
    </row>
    <row r="107" spans="1:16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3516366.2560908077</v>
      </c>
      <c r="E107" s="522">
        <f t="shared" ref="E107:E154" si="35">IF(+$J$96&lt;F106,$J$96,D107)</f>
        <v>102777.80952380953</v>
      </c>
      <c r="F107" s="523">
        <f t="shared" ref="F107:F154" si="36">+D107-E107</f>
        <v>3413588.446566998</v>
      </c>
      <c r="G107" s="523">
        <f t="shared" ref="G107:G154" si="37">+(F107+D107)/2</f>
        <v>3464977.3513289029</v>
      </c>
      <c r="H107" s="526">
        <f t="shared" ref="H107:H154" si="38">+J$94*G107+E107</f>
        <v>492394.05851428141</v>
      </c>
      <c r="I107" s="577">
        <f t="shared" ref="I107:I154" si="39">+J$95*G107+E107</f>
        <v>492394.05851428141</v>
      </c>
      <c r="J107" s="514">
        <f t="shared" si="29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0"/>
        <v>0</v>
      </c>
      <c r="P107" s="514">
        <f t="shared" si="31"/>
        <v>0</v>
      </c>
    </row>
    <row r="108" spans="1:16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3413588.446566998</v>
      </c>
      <c r="E108" s="522">
        <f t="shared" si="35"/>
        <v>102777.80952380953</v>
      </c>
      <c r="F108" s="523">
        <f t="shared" si="36"/>
        <v>3310810.6370431883</v>
      </c>
      <c r="G108" s="523">
        <f t="shared" si="37"/>
        <v>3362199.5418050932</v>
      </c>
      <c r="H108" s="526">
        <f t="shared" si="38"/>
        <v>480837.30054275639</v>
      </c>
      <c r="I108" s="577">
        <f t="shared" si="39"/>
        <v>480837.30054275639</v>
      </c>
      <c r="J108" s="514">
        <f t="shared" si="29"/>
        <v>0</v>
      </c>
      <c r="K108" s="514"/>
      <c r="L108" s="525"/>
      <c r="M108" s="514">
        <f t="shared" si="40"/>
        <v>0</v>
      </c>
      <c r="N108" s="525"/>
      <c r="O108" s="514">
        <f t="shared" si="30"/>
        <v>0</v>
      </c>
      <c r="P108" s="514">
        <f t="shared" si="31"/>
        <v>0</v>
      </c>
    </row>
    <row r="109" spans="1:16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3310810.6370431883</v>
      </c>
      <c r="E109" s="522">
        <f t="shared" si="35"/>
        <v>102777.80952380953</v>
      </c>
      <c r="F109" s="523">
        <f t="shared" si="36"/>
        <v>3208032.8275193786</v>
      </c>
      <c r="G109" s="523">
        <f t="shared" si="37"/>
        <v>3259421.7322812835</v>
      </c>
      <c r="H109" s="526">
        <f t="shared" si="38"/>
        <v>469280.54257123137</v>
      </c>
      <c r="I109" s="577">
        <f t="shared" si="39"/>
        <v>469280.54257123137</v>
      </c>
      <c r="J109" s="514">
        <f t="shared" si="29"/>
        <v>0</v>
      </c>
      <c r="K109" s="514"/>
      <c r="L109" s="525"/>
      <c r="M109" s="514">
        <f t="shared" si="40"/>
        <v>0</v>
      </c>
      <c r="N109" s="525"/>
      <c r="O109" s="514">
        <f t="shared" si="30"/>
        <v>0</v>
      </c>
      <c r="P109" s="514">
        <f t="shared" si="31"/>
        <v>0</v>
      </c>
    </row>
    <row r="110" spans="1:16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3208032.8275193786</v>
      </c>
      <c r="E110" s="522">
        <f t="shared" si="35"/>
        <v>102777.80952380953</v>
      </c>
      <c r="F110" s="523">
        <f t="shared" si="36"/>
        <v>3105255.0179955689</v>
      </c>
      <c r="G110" s="523">
        <f t="shared" si="37"/>
        <v>3156643.9227574738</v>
      </c>
      <c r="H110" s="526">
        <f t="shared" si="38"/>
        <v>457723.78459970636</v>
      </c>
      <c r="I110" s="577">
        <f t="shared" si="39"/>
        <v>457723.78459970636</v>
      </c>
      <c r="J110" s="514">
        <f t="shared" si="29"/>
        <v>0</v>
      </c>
      <c r="K110" s="514"/>
      <c r="L110" s="525"/>
      <c r="M110" s="514">
        <f t="shared" si="40"/>
        <v>0</v>
      </c>
      <c r="N110" s="525"/>
      <c r="O110" s="514">
        <f t="shared" si="30"/>
        <v>0</v>
      </c>
      <c r="P110" s="514">
        <f t="shared" si="31"/>
        <v>0</v>
      </c>
    </row>
    <row r="111" spans="1:16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3105255.0179955689</v>
      </c>
      <c r="E111" s="522">
        <f t="shared" si="35"/>
        <v>102777.80952380953</v>
      </c>
      <c r="F111" s="523">
        <f t="shared" si="36"/>
        <v>3002477.2084717592</v>
      </c>
      <c r="G111" s="523">
        <f t="shared" si="37"/>
        <v>3053866.1132336641</v>
      </c>
      <c r="H111" s="526">
        <f t="shared" si="38"/>
        <v>446167.02662818134</v>
      </c>
      <c r="I111" s="577">
        <f t="shared" si="39"/>
        <v>446167.02662818134</v>
      </c>
      <c r="J111" s="514">
        <f t="shared" si="29"/>
        <v>0</v>
      </c>
      <c r="K111" s="514"/>
      <c r="L111" s="525"/>
      <c r="M111" s="514">
        <f t="shared" si="40"/>
        <v>0</v>
      </c>
      <c r="N111" s="525"/>
      <c r="O111" s="514">
        <f t="shared" si="30"/>
        <v>0</v>
      </c>
      <c r="P111" s="514">
        <f t="shared" si="31"/>
        <v>0</v>
      </c>
    </row>
    <row r="112" spans="1:16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3002477.2084717592</v>
      </c>
      <c r="E112" s="522">
        <f t="shared" si="35"/>
        <v>102777.80952380953</v>
      </c>
      <c r="F112" s="523">
        <f t="shared" si="36"/>
        <v>2899699.3989479495</v>
      </c>
      <c r="G112" s="523">
        <f t="shared" si="37"/>
        <v>2951088.3037098544</v>
      </c>
      <c r="H112" s="526">
        <f t="shared" si="38"/>
        <v>434610.26865665632</v>
      </c>
      <c r="I112" s="577">
        <f t="shared" si="39"/>
        <v>434610.26865665632</v>
      </c>
      <c r="J112" s="514">
        <f t="shared" si="29"/>
        <v>0</v>
      </c>
      <c r="K112" s="514"/>
      <c r="L112" s="525"/>
      <c r="M112" s="514">
        <f t="shared" si="40"/>
        <v>0</v>
      </c>
      <c r="N112" s="525"/>
      <c r="O112" s="514">
        <f t="shared" si="30"/>
        <v>0</v>
      </c>
      <c r="P112" s="514">
        <f t="shared" si="31"/>
        <v>0</v>
      </c>
    </row>
    <row r="113" spans="2:16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2899699.3989479495</v>
      </c>
      <c r="E113" s="522">
        <f t="shared" si="35"/>
        <v>102777.80952380953</v>
      </c>
      <c r="F113" s="523">
        <f t="shared" si="36"/>
        <v>2796921.5894241398</v>
      </c>
      <c r="G113" s="523">
        <f t="shared" si="37"/>
        <v>2848310.4941860447</v>
      </c>
      <c r="H113" s="526">
        <f t="shared" si="38"/>
        <v>423053.5106851313</v>
      </c>
      <c r="I113" s="577">
        <f t="shared" si="39"/>
        <v>423053.5106851313</v>
      </c>
      <c r="J113" s="514">
        <f t="shared" si="29"/>
        <v>0</v>
      </c>
      <c r="K113" s="514"/>
      <c r="L113" s="525"/>
      <c r="M113" s="514">
        <f t="shared" si="40"/>
        <v>0</v>
      </c>
      <c r="N113" s="525"/>
      <c r="O113" s="514">
        <f t="shared" si="30"/>
        <v>0</v>
      </c>
      <c r="P113" s="514">
        <f t="shared" si="31"/>
        <v>0</v>
      </c>
    </row>
    <row r="114" spans="2:16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2796921.5894241398</v>
      </c>
      <c r="E114" s="522">
        <f t="shared" si="35"/>
        <v>102777.80952380953</v>
      </c>
      <c r="F114" s="523">
        <f t="shared" si="36"/>
        <v>2694143.7799003301</v>
      </c>
      <c r="G114" s="523">
        <f t="shared" si="37"/>
        <v>2745532.684662235</v>
      </c>
      <c r="H114" s="526">
        <f t="shared" si="38"/>
        <v>411496.75271360629</v>
      </c>
      <c r="I114" s="577">
        <f t="shared" si="39"/>
        <v>411496.75271360629</v>
      </c>
      <c r="J114" s="514">
        <f t="shared" si="29"/>
        <v>0</v>
      </c>
      <c r="K114" s="514"/>
      <c r="L114" s="525"/>
      <c r="M114" s="514">
        <f t="shared" si="40"/>
        <v>0</v>
      </c>
      <c r="N114" s="525"/>
      <c r="O114" s="514">
        <f t="shared" si="30"/>
        <v>0</v>
      </c>
      <c r="P114" s="514">
        <f t="shared" si="31"/>
        <v>0</v>
      </c>
    </row>
    <row r="115" spans="2:16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2694143.7799003301</v>
      </c>
      <c r="E115" s="522">
        <f t="shared" si="35"/>
        <v>102777.80952380953</v>
      </c>
      <c r="F115" s="523">
        <f t="shared" si="36"/>
        <v>2591365.9703765204</v>
      </c>
      <c r="G115" s="523">
        <f t="shared" si="37"/>
        <v>2642754.8751384253</v>
      </c>
      <c r="H115" s="526">
        <f t="shared" si="38"/>
        <v>399939.99474208127</v>
      </c>
      <c r="I115" s="577">
        <f t="shared" si="39"/>
        <v>399939.99474208127</v>
      </c>
      <c r="J115" s="514">
        <f t="shared" si="29"/>
        <v>0</v>
      </c>
      <c r="K115" s="514"/>
      <c r="L115" s="525"/>
      <c r="M115" s="514">
        <f t="shared" si="40"/>
        <v>0</v>
      </c>
      <c r="N115" s="525"/>
      <c r="O115" s="514">
        <f t="shared" si="30"/>
        <v>0</v>
      </c>
      <c r="P115" s="514">
        <f t="shared" si="31"/>
        <v>0</v>
      </c>
    </row>
    <row r="116" spans="2:16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2591365.9703765204</v>
      </c>
      <c r="E116" s="522">
        <f t="shared" si="35"/>
        <v>102777.80952380953</v>
      </c>
      <c r="F116" s="523">
        <f t="shared" si="36"/>
        <v>2488588.1608527107</v>
      </c>
      <c r="G116" s="523">
        <f t="shared" si="37"/>
        <v>2539977.0656146156</v>
      </c>
      <c r="H116" s="526">
        <f t="shared" si="38"/>
        <v>388383.23677055625</v>
      </c>
      <c r="I116" s="577">
        <f t="shared" si="39"/>
        <v>388383.23677055625</v>
      </c>
      <c r="J116" s="514">
        <f t="shared" si="29"/>
        <v>0</v>
      </c>
      <c r="K116" s="514"/>
      <c r="L116" s="525"/>
      <c r="M116" s="514">
        <f t="shared" si="40"/>
        <v>0</v>
      </c>
      <c r="N116" s="525"/>
      <c r="O116" s="514">
        <f t="shared" si="30"/>
        <v>0</v>
      </c>
      <c r="P116" s="514">
        <f t="shared" si="31"/>
        <v>0</v>
      </c>
    </row>
    <row r="117" spans="2:16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2488588.1608527107</v>
      </c>
      <c r="E117" s="522">
        <f t="shared" si="35"/>
        <v>102777.80952380953</v>
      </c>
      <c r="F117" s="523">
        <f t="shared" si="36"/>
        <v>2385810.351328901</v>
      </c>
      <c r="G117" s="523">
        <f t="shared" si="37"/>
        <v>2437199.2560908059</v>
      </c>
      <c r="H117" s="526">
        <f t="shared" si="38"/>
        <v>376826.47879903123</v>
      </c>
      <c r="I117" s="577">
        <f t="shared" si="39"/>
        <v>376826.47879903123</v>
      </c>
      <c r="J117" s="514">
        <f t="shared" si="29"/>
        <v>0</v>
      </c>
      <c r="K117" s="514"/>
      <c r="L117" s="525"/>
      <c r="M117" s="514">
        <f t="shared" si="40"/>
        <v>0</v>
      </c>
      <c r="N117" s="525"/>
      <c r="O117" s="514">
        <f t="shared" si="30"/>
        <v>0</v>
      </c>
      <c r="P117" s="514">
        <f t="shared" si="31"/>
        <v>0</v>
      </c>
    </row>
    <row r="118" spans="2:16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2385810.351328901</v>
      </c>
      <c r="E118" s="522">
        <f t="shared" si="35"/>
        <v>102777.80952380953</v>
      </c>
      <c r="F118" s="523">
        <f t="shared" si="36"/>
        <v>2283032.5418050913</v>
      </c>
      <c r="G118" s="523">
        <f t="shared" si="37"/>
        <v>2334421.4465669962</v>
      </c>
      <c r="H118" s="526">
        <f t="shared" si="38"/>
        <v>365269.72082750621</v>
      </c>
      <c r="I118" s="577">
        <f t="shared" si="39"/>
        <v>365269.72082750621</v>
      </c>
      <c r="J118" s="514">
        <f t="shared" si="29"/>
        <v>0</v>
      </c>
      <c r="K118" s="514"/>
      <c r="L118" s="525"/>
      <c r="M118" s="514">
        <f t="shared" si="40"/>
        <v>0</v>
      </c>
      <c r="N118" s="525"/>
      <c r="O118" s="514">
        <f t="shared" si="30"/>
        <v>0</v>
      </c>
      <c r="P118" s="514">
        <f t="shared" si="31"/>
        <v>0</v>
      </c>
    </row>
    <row r="119" spans="2:16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2283032.5418050913</v>
      </c>
      <c r="E119" s="522">
        <f t="shared" si="35"/>
        <v>102777.80952380953</v>
      </c>
      <c r="F119" s="523">
        <f t="shared" si="36"/>
        <v>2180254.7322812816</v>
      </c>
      <c r="G119" s="523">
        <f t="shared" si="37"/>
        <v>2231643.6370431865</v>
      </c>
      <c r="H119" s="526">
        <f t="shared" si="38"/>
        <v>353712.9628559812</v>
      </c>
      <c r="I119" s="577">
        <f t="shared" si="39"/>
        <v>353712.9628559812</v>
      </c>
      <c r="J119" s="514">
        <f t="shared" si="29"/>
        <v>0</v>
      </c>
      <c r="K119" s="514"/>
      <c r="L119" s="525"/>
      <c r="M119" s="514">
        <f t="shared" si="40"/>
        <v>0</v>
      </c>
      <c r="N119" s="525"/>
      <c r="O119" s="514">
        <f t="shared" si="30"/>
        <v>0</v>
      </c>
      <c r="P119" s="514">
        <f t="shared" si="31"/>
        <v>0</v>
      </c>
    </row>
    <row r="120" spans="2:16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2180254.7322812816</v>
      </c>
      <c r="E120" s="522">
        <f t="shared" si="35"/>
        <v>102777.80952380953</v>
      </c>
      <c r="F120" s="523">
        <f t="shared" si="36"/>
        <v>2077476.9227574721</v>
      </c>
      <c r="G120" s="523">
        <f t="shared" si="37"/>
        <v>2128865.8275193768</v>
      </c>
      <c r="H120" s="526">
        <f t="shared" si="38"/>
        <v>342156.20488445624</v>
      </c>
      <c r="I120" s="577">
        <f t="shared" si="39"/>
        <v>342156.20488445624</v>
      </c>
      <c r="J120" s="514">
        <f t="shared" si="29"/>
        <v>0</v>
      </c>
      <c r="K120" s="514"/>
      <c r="L120" s="525"/>
      <c r="M120" s="514">
        <f t="shared" si="40"/>
        <v>0</v>
      </c>
      <c r="N120" s="525"/>
      <c r="O120" s="514">
        <f t="shared" si="30"/>
        <v>0</v>
      </c>
      <c r="P120" s="514">
        <f t="shared" si="31"/>
        <v>0</v>
      </c>
    </row>
    <row r="121" spans="2:16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2077476.9227574721</v>
      </c>
      <c r="E121" s="522">
        <f t="shared" si="35"/>
        <v>102777.80952380953</v>
      </c>
      <c r="F121" s="523">
        <f t="shared" si="36"/>
        <v>1974699.1132336627</v>
      </c>
      <c r="G121" s="523">
        <f t="shared" si="37"/>
        <v>2026088.0179955675</v>
      </c>
      <c r="H121" s="526">
        <f t="shared" si="38"/>
        <v>330599.44691293128</v>
      </c>
      <c r="I121" s="577">
        <f t="shared" si="39"/>
        <v>330599.44691293128</v>
      </c>
      <c r="J121" s="514">
        <f t="shared" si="29"/>
        <v>0</v>
      </c>
      <c r="K121" s="514"/>
      <c r="L121" s="525"/>
      <c r="M121" s="514">
        <f t="shared" si="40"/>
        <v>0</v>
      </c>
      <c r="N121" s="525"/>
      <c r="O121" s="514">
        <f t="shared" si="30"/>
        <v>0</v>
      </c>
      <c r="P121" s="514">
        <f t="shared" si="31"/>
        <v>0</v>
      </c>
    </row>
    <row r="122" spans="2:16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1974699.1132336627</v>
      </c>
      <c r="E122" s="522">
        <f t="shared" si="35"/>
        <v>102777.80952380953</v>
      </c>
      <c r="F122" s="523">
        <f t="shared" si="36"/>
        <v>1871921.3037098532</v>
      </c>
      <c r="G122" s="523">
        <f t="shared" si="37"/>
        <v>1923310.2084717578</v>
      </c>
      <c r="H122" s="526">
        <f t="shared" si="38"/>
        <v>319042.6889414062</v>
      </c>
      <c r="I122" s="577">
        <f t="shared" si="39"/>
        <v>319042.6889414062</v>
      </c>
      <c r="J122" s="514">
        <f t="shared" si="29"/>
        <v>0</v>
      </c>
      <c r="K122" s="514"/>
      <c r="L122" s="525"/>
      <c r="M122" s="514">
        <f t="shared" si="40"/>
        <v>0</v>
      </c>
      <c r="N122" s="525"/>
      <c r="O122" s="514">
        <f t="shared" si="30"/>
        <v>0</v>
      </c>
      <c r="P122" s="514">
        <f t="shared" si="31"/>
        <v>0</v>
      </c>
    </row>
    <row r="123" spans="2:16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1871921.3037098532</v>
      </c>
      <c r="E123" s="522">
        <f t="shared" si="35"/>
        <v>102777.80952380953</v>
      </c>
      <c r="F123" s="523">
        <f t="shared" si="36"/>
        <v>1769143.4941860437</v>
      </c>
      <c r="G123" s="523">
        <f t="shared" si="37"/>
        <v>1820532.3989479486</v>
      </c>
      <c r="H123" s="526">
        <f t="shared" si="38"/>
        <v>307485.93096988124</v>
      </c>
      <c r="I123" s="577">
        <f t="shared" si="39"/>
        <v>307485.93096988124</v>
      </c>
      <c r="J123" s="514">
        <f t="shared" si="29"/>
        <v>0</v>
      </c>
      <c r="K123" s="514"/>
      <c r="L123" s="525"/>
      <c r="M123" s="514">
        <f t="shared" si="40"/>
        <v>0</v>
      </c>
      <c r="N123" s="525"/>
      <c r="O123" s="514">
        <f t="shared" si="30"/>
        <v>0</v>
      </c>
      <c r="P123" s="514">
        <f t="shared" si="31"/>
        <v>0</v>
      </c>
    </row>
    <row r="124" spans="2:16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1769143.4941860437</v>
      </c>
      <c r="E124" s="522">
        <f t="shared" si="35"/>
        <v>102777.80952380953</v>
      </c>
      <c r="F124" s="523">
        <f t="shared" si="36"/>
        <v>1666365.6846622343</v>
      </c>
      <c r="G124" s="523">
        <f t="shared" si="37"/>
        <v>1717754.5894241389</v>
      </c>
      <c r="H124" s="526">
        <f t="shared" si="38"/>
        <v>295929.17299835628</v>
      </c>
      <c r="I124" s="577">
        <f t="shared" si="39"/>
        <v>295929.17299835628</v>
      </c>
      <c r="J124" s="514">
        <f t="shared" si="29"/>
        <v>0</v>
      </c>
      <c r="K124" s="514"/>
      <c r="L124" s="525"/>
      <c r="M124" s="514">
        <f t="shared" si="40"/>
        <v>0</v>
      </c>
      <c r="N124" s="525"/>
      <c r="O124" s="514">
        <f t="shared" si="30"/>
        <v>0</v>
      </c>
      <c r="P124" s="514">
        <f t="shared" si="31"/>
        <v>0</v>
      </c>
    </row>
    <row r="125" spans="2:16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1666365.6846622343</v>
      </c>
      <c r="E125" s="522">
        <f t="shared" si="35"/>
        <v>102777.80952380953</v>
      </c>
      <c r="F125" s="523">
        <f t="shared" si="36"/>
        <v>1563587.8751384248</v>
      </c>
      <c r="G125" s="523">
        <f t="shared" si="37"/>
        <v>1614976.7799003297</v>
      </c>
      <c r="H125" s="526">
        <f t="shared" si="38"/>
        <v>284372.41502683132</v>
      </c>
      <c r="I125" s="577">
        <f t="shared" si="39"/>
        <v>284372.41502683132</v>
      </c>
      <c r="J125" s="514">
        <f t="shared" si="29"/>
        <v>0</v>
      </c>
      <c r="K125" s="514"/>
      <c r="L125" s="525"/>
      <c r="M125" s="514">
        <f t="shared" si="40"/>
        <v>0</v>
      </c>
      <c r="N125" s="525"/>
      <c r="O125" s="514">
        <f t="shared" si="30"/>
        <v>0</v>
      </c>
      <c r="P125" s="514">
        <f t="shared" si="31"/>
        <v>0</v>
      </c>
    </row>
    <row r="126" spans="2:16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1563587.8751384248</v>
      </c>
      <c r="E126" s="522">
        <f t="shared" si="35"/>
        <v>102777.80952380953</v>
      </c>
      <c r="F126" s="523">
        <f t="shared" si="36"/>
        <v>1460810.0656146153</v>
      </c>
      <c r="G126" s="523">
        <f t="shared" si="37"/>
        <v>1512198.97037652</v>
      </c>
      <c r="H126" s="526">
        <f t="shared" si="38"/>
        <v>272815.65705530625</v>
      </c>
      <c r="I126" s="577">
        <f t="shared" si="39"/>
        <v>272815.65705530625</v>
      </c>
      <c r="J126" s="514">
        <f t="shared" si="29"/>
        <v>0</v>
      </c>
      <c r="K126" s="514"/>
      <c r="L126" s="525"/>
      <c r="M126" s="514">
        <f t="shared" si="40"/>
        <v>0</v>
      </c>
      <c r="N126" s="525"/>
      <c r="O126" s="514">
        <f t="shared" si="30"/>
        <v>0</v>
      </c>
      <c r="P126" s="514">
        <f t="shared" si="31"/>
        <v>0</v>
      </c>
    </row>
    <row r="127" spans="2:16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1460810.0656146153</v>
      </c>
      <c r="E127" s="522">
        <f t="shared" si="35"/>
        <v>102777.80952380953</v>
      </c>
      <c r="F127" s="523">
        <f t="shared" si="36"/>
        <v>1358032.2560908059</v>
      </c>
      <c r="G127" s="523">
        <f t="shared" si="37"/>
        <v>1409421.1608527107</v>
      </c>
      <c r="H127" s="526">
        <f t="shared" si="38"/>
        <v>261258.89908378129</v>
      </c>
      <c r="I127" s="577">
        <f t="shared" si="39"/>
        <v>261258.89908378129</v>
      </c>
      <c r="J127" s="514">
        <f t="shared" si="29"/>
        <v>0</v>
      </c>
      <c r="K127" s="514"/>
      <c r="L127" s="525"/>
      <c r="M127" s="514">
        <f t="shared" si="40"/>
        <v>0</v>
      </c>
      <c r="N127" s="525"/>
      <c r="O127" s="514">
        <f t="shared" si="30"/>
        <v>0</v>
      </c>
      <c r="P127" s="514">
        <f t="shared" si="31"/>
        <v>0</v>
      </c>
    </row>
    <row r="128" spans="2:16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1358032.2560908059</v>
      </c>
      <c r="E128" s="522">
        <f t="shared" si="35"/>
        <v>102777.80952380953</v>
      </c>
      <c r="F128" s="523">
        <f t="shared" si="36"/>
        <v>1255254.4465669964</v>
      </c>
      <c r="G128" s="523">
        <f t="shared" si="37"/>
        <v>1306643.351328901</v>
      </c>
      <c r="H128" s="526">
        <f t="shared" si="38"/>
        <v>249702.1411122563</v>
      </c>
      <c r="I128" s="577">
        <f t="shared" si="39"/>
        <v>249702.1411122563</v>
      </c>
      <c r="J128" s="514">
        <f t="shared" si="29"/>
        <v>0</v>
      </c>
      <c r="K128" s="514"/>
      <c r="L128" s="525"/>
      <c r="M128" s="514">
        <f t="shared" si="40"/>
        <v>0</v>
      </c>
      <c r="N128" s="525"/>
      <c r="O128" s="514">
        <f t="shared" si="30"/>
        <v>0</v>
      </c>
      <c r="P128" s="514">
        <f t="shared" si="31"/>
        <v>0</v>
      </c>
    </row>
    <row r="129" spans="2:16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1255254.4465669964</v>
      </c>
      <c r="E129" s="522">
        <f t="shared" si="35"/>
        <v>102777.80952380953</v>
      </c>
      <c r="F129" s="523">
        <f t="shared" si="36"/>
        <v>1152476.6370431869</v>
      </c>
      <c r="G129" s="523">
        <f t="shared" si="37"/>
        <v>1203865.5418050918</v>
      </c>
      <c r="H129" s="526">
        <f t="shared" si="38"/>
        <v>238145.38314073131</v>
      </c>
      <c r="I129" s="577">
        <f t="shared" si="39"/>
        <v>238145.38314073131</v>
      </c>
      <c r="J129" s="514">
        <f t="shared" si="29"/>
        <v>0</v>
      </c>
      <c r="K129" s="514"/>
      <c r="L129" s="525"/>
      <c r="M129" s="514">
        <f t="shared" si="40"/>
        <v>0</v>
      </c>
      <c r="N129" s="525"/>
      <c r="O129" s="514">
        <f t="shared" si="30"/>
        <v>0</v>
      </c>
      <c r="P129" s="514">
        <f t="shared" si="31"/>
        <v>0</v>
      </c>
    </row>
    <row r="130" spans="2:16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1152476.6370431869</v>
      </c>
      <c r="E130" s="522">
        <f t="shared" si="35"/>
        <v>102777.80952380953</v>
      </c>
      <c r="F130" s="523">
        <f t="shared" si="36"/>
        <v>1049698.8275193775</v>
      </c>
      <c r="G130" s="523">
        <f t="shared" si="37"/>
        <v>1101087.7322812821</v>
      </c>
      <c r="H130" s="526">
        <f t="shared" si="38"/>
        <v>226588.62516920629</v>
      </c>
      <c r="I130" s="577">
        <f t="shared" si="39"/>
        <v>226588.62516920629</v>
      </c>
      <c r="J130" s="514">
        <f t="shared" si="29"/>
        <v>0</v>
      </c>
      <c r="K130" s="514"/>
      <c r="L130" s="525"/>
      <c r="M130" s="514">
        <f t="shared" si="40"/>
        <v>0</v>
      </c>
      <c r="N130" s="525"/>
      <c r="O130" s="514">
        <f t="shared" si="30"/>
        <v>0</v>
      </c>
      <c r="P130" s="514">
        <f t="shared" si="31"/>
        <v>0</v>
      </c>
    </row>
    <row r="131" spans="2:16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1049698.8275193775</v>
      </c>
      <c r="E131" s="522">
        <f t="shared" si="35"/>
        <v>102777.80952380953</v>
      </c>
      <c r="F131" s="523">
        <f t="shared" si="36"/>
        <v>946921.01799556799</v>
      </c>
      <c r="G131" s="523">
        <f t="shared" si="37"/>
        <v>998309.92275747273</v>
      </c>
      <c r="H131" s="526">
        <f t="shared" si="38"/>
        <v>215031.86719768133</v>
      </c>
      <c r="I131" s="577">
        <f t="shared" si="39"/>
        <v>215031.86719768133</v>
      </c>
      <c r="J131" s="514">
        <f t="shared" si="29"/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</row>
    <row r="132" spans="2:16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946921.01799556799</v>
      </c>
      <c r="E132" s="522">
        <f t="shared" si="35"/>
        <v>102777.80952380953</v>
      </c>
      <c r="F132" s="523">
        <f t="shared" si="36"/>
        <v>844143.20847175852</v>
      </c>
      <c r="G132" s="523">
        <f t="shared" si="37"/>
        <v>895532.11323366326</v>
      </c>
      <c r="H132" s="526">
        <f t="shared" si="38"/>
        <v>203475.10922615635</v>
      </c>
      <c r="I132" s="577">
        <f t="shared" si="39"/>
        <v>203475.10922615635</v>
      </c>
      <c r="J132" s="514">
        <f t="shared" si="29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</row>
    <row r="133" spans="2:16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844143.20847175852</v>
      </c>
      <c r="E133" s="522">
        <f t="shared" si="35"/>
        <v>102777.80952380953</v>
      </c>
      <c r="F133" s="523">
        <f t="shared" si="36"/>
        <v>741365.39894794906</v>
      </c>
      <c r="G133" s="523">
        <f t="shared" si="37"/>
        <v>792754.30370985379</v>
      </c>
      <c r="H133" s="526">
        <f t="shared" si="38"/>
        <v>191918.35125463136</v>
      </c>
      <c r="I133" s="577">
        <f t="shared" si="39"/>
        <v>191918.35125463136</v>
      </c>
      <c r="J133" s="514">
        <f t="shared" si="29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</row>
    <row r="134" spans="2:16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741365.39894794906</v>
      </c>
      <c r="E134" s="522">
        <f t="shared" si="35"/>
        <v>102777.80952380953</v>
      </c>
      <c r="F134" s="523">
        <f t="shared" si="36"/>
        <v>638587.58942413959</v>
      </c>
      <c r="G134" s="523">
        <f t="shared" si="37"/>
        <v>689976.49418604432</v>
      </c>
      <c r="H134" s="526">
        <f t="shared" si="38"/>
        <v>180361.59328310637</v>
      </c>
      <c r="I134" s="577">
        <f t="shared" si="39"/>
        <v>180361.59328310637</v>
      </c>
      <c r="J134" s="514">
        <f t="shared" si="29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</row>
    <row r="135" spans="2:16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638587.58942413959</v>
      </c>
      <c r="E135" s="522">
        <f t="shared" si="35"/>
        <v>102777.80952380953</v>
      </c>
      <c r="F135" s="523">
        <f t="shared" si="36"/>
        <v>535809.77990033012</v>
      </c>
      <c r="G135" s="523">
        <f t="shared" si="37"/>
        <v>587198.68466223485</v>
      </c>
      <c r="H135" s="526">
        <f t="shared" si="38"/>
        <v>168804.83531158138</v>
      </c>
      <c r="I135" s="577">
        <f t="shared" si="39"/>
        <v>168804.83531158138</v>
      </c>
      <c r="J135" s="514">
        <f t="shared" si="29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</row>
    <row r="136" spans="2:16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535809.77990033012</v>
      </c>
      <c r="E136" s="522">
        <f t="shared" si="35"/>
        <v>102777.80952380953</v>
      </c>
      <c r="F136" s="523">
        <f t="shared" si="36"/>
        <v>433031.97037652059</v>
      </c>
      <c r="G136" s="523">
        <f t="shared" si="37"/>
        <v>484420.87513842538</v>
      </c>
      <c r="H136" s="526">
        <f t="shared" si="38"/>
        <v>157248.07734005639</v>
      </c>
      <c r="I136" s="577">
        <f t="shared" si="39"/>
        <v>157248.07734005639</v>
      </c>
      <c r="J136" s="514">
        <f t="shared" si="29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</row>
    <row r="137" spans="2:16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433031.97037652059</v>
      </c>
      <c r="E137" s="522">
        <f t="shared" si="35"/>
        <v>102777.80952380953</v>
      </c>
      <c r="F137" s="523">
        <f t="shared" si="36"/>
        <v>330254.16085271107</v>
      </c>
      <c r="G137" s="523">
        <f t="shared" si="37"/>
        <v>381643.0656146158</v>
      </c>
      <c r="H137" s="526">
        <f t="shared" si="38"/>
        <v>145691.31936853137</v>
      </c>
      <c r="I137" s="577">
        <f t="shared" si="39"/>
        <v>145691.31936853137</v>
      </c>
      <c r="J137" s="514">
        <f t="shared" si="29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</row>
    <row r="138" spans="2:16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330254.16085271107</v>
      </c>
      <c r="E138" s="522">
        <f t="shared" si="35"/>
        <v>102777.80952380953</v>
      </c>
      <c r="F138" s="523">
        <f t="shared" si="36"/>
        <v>227476.35132890154</v>
      </c>
      <c r="G138" s="523">
        <f t="shared" si="37"/>
        <v>278865.25609080633</v>
      </c>
      <c r="H138" s="526">
        <f t="shared" si="38"/>
        <v>134134.56139700639</v>
      </c>
      <c r="I138" s="577">
        <f t="shared" si="39"/>
        <v>134134.56139700639</v>
      </c>
      <c r="J138" s="514">
        <f t="shared" si="29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</row>
    <row r="139" spans="2:16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227476.35132890154</v>
      </c>
      <c r="E139" s="522">
        <f t="shared" si="35"/>
        <v>102777.80952380953</v>
      </c>
      <c r="F139" s="523">
        <f t="shared" si="36"/>
        <v>124698.54180509201</v>
      </c>
      <c r="G139" s="523">
        <f t="shared" si="37"/>
        <v>176087.44656699678</v>
      </c>
      <c r="H139" s="526">
        <f t="shared" si="38"/>
        <v>122577.8034254814</v>
      </c>
      <c r="I139" s="577">
        <f t="shared" si="39"/>
        <v>122577.8034254814</v>
      </c>
      <c r="J139" s="514">
        <f t="shared" si="29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</row>
    <row r="140" spans="2:16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124698.54180509201</v>
      </c>
      <c r="E140" s="522">
        <f t="shared" si="35"/>
        <v>102777.80952380953</v>
      </c>
      <c r="F140" s="523">
        <f t="shared" si="36"/>
        <v>21920.732281282486</v>
      </c>
      <c r="G140" s="523">
        <f t="shared" si="37"/>
        <v>73309.637043187249</v>
      </c>
      <c r="H140" s="526">
        <f t="shared" si="38"/>
        <v>111021.04545395641</v>
      </c>
      <c r="I140" s="577">
        <f t="shared" si="39"/>
        <v>111021.04545395641</v>
      </c>
      <c r="J140" s="514">
        <f t="shared" si="29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</row>
    <row r="141" spans="2:16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21920.732281282486</v>
      </c>
      <c r="E141" s="522">
        <f t="shared" si="35"/>
        <v>21920.732281282486</v>
      </c>
      <c r="F141" s="523">
        <f t="shared" si="36"/>
        <v>0</v>
      </c>
      <c r="G141" s="523">
        <f t="shared" si="37"/>
        <v>10960.366140641243</v>
      </c>
      <c r="H141" s="526">
        <f t="shared" si="38"/>
        <v>23153.160753474673</v>
      </c>
      <c r="I141" s="577">
        <f t="shared" si="39"/>
        <v>23153.160753474673</v>
      </c>
      <c r="J141" s="514">
        <f t="shared" si="29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</row>
    <row r="142" spans="2:16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5"/>
        <v>0</v>
      </c>
      <c r="F142" s="523">
        <f t="shared" si="36"/>
        <v>0</v>
      </c>
      <c r="G142" s="523">
        <f t="shared" si="37"/>
        <v>0</v>
      </c>
      <c r="H142" s="526">
        <f t="shared" si="38"/>
        <v>0</v>
      </c>
      <c r="I142" s="577">
        <f t="shared" si="39"/>
        <v>0</v>
      </c>
      <c r="J142" s="514">
        <f t="shared" si="29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</row>
    <row r="143" spans="2:16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5"/>
        <v>0</v>
      </c>
      <c r="F143" s="523">
        <f t="shared" si="36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29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</row>
    <row r="144" spans="2:16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5"/>
        <v>0</v>
      </c>
      <c r="F144" s="523">
        <f t="shared" si="36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29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</row>
    <row r="145" spans="2:16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5"/>
        <v>0</v>
      </c>
      <c r="F145" s="523">
        <f t="shared" si="36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29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</row>
    <row r="146" spans="2:16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5"/>
        <v>0</v>
      </c>
      <c r="F146" s="523">
        <f t="shared" si="36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29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</row>
    <row r="147" spans="2:16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5"/>
        <v>0</v>
      </c>
      <c r="F147" s="523">
        <f t="shared" si="36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29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</row>
    <row r="148" spans="2:16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5"/>
        <v>0</v>
      </c>
      <c r="F148" s="523">
        <f t="shared" si="36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29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</row>
    <row r="149" spans="2:16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5"/>
        <v>0</v>
      </c>
      <c r="F149" s="523">
        <f t="shared" si="36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29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</row>
    <row r="150" spans="2:16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5"/>
        <v>0</v>
      </c>
      <c r="F150" s="523">
        <f t="shared" si="36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29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</row>
    <row r="151" spans="2:16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5"/>
        <v>0</v>
      </c>
      <c r="F151" s="523">
        <f t="shared" si="36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29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</row>
    <row r="152" spans="2:16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5"/>
        <v>0</v>
      </c>
      <c r="F152" s="523">
        <f t="shared" si="36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29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</row>
    <row r="153" spans="2:16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5"/>
        <v>0</v>
      </c>
      <c r="F153" s="523">
        <f t="shared" si="36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29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</row>
    <row r="154" spans="2:16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5"/>
        <v>0</v>
      </c>
      <c r="F154" s="523">
        <f t="shared" si="36"/>
        <v>0</v>
      </c>
      <c r="G154" s="523">
        <f t="shared" si="37"/>
        <v>0</v>
      </c>
      <c r="H154" s="526">
        <f t="shared" si="38"/>
        <v>0</v>
      </c>
      <c r="I154" s="577">
        <f t="shared" si="39"/>
        <v>0</v>
      </c>
      <c r="J154" s="514">
        <f t="shared" si="29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</row>
    <row r="155" spans="2:16">
      <c r="C155" s="374" t="s">
        <v>78</v>
      </c>
      <c r="D155" s="375"/>
      <c r="E155" s="375">
        <f>SUM(E99:E154)</f>
        <v>4316668.0000000009</v>
      </c>
      <c r="F155" s="375"/>
      <c r="G155" s="375"/>
      <c r="H155" s="375">
        <f>SUM(H99:H154)</f>
        <v>14622925.553787433</v>
      </c>
      <c r="I155" s="375">
        <f>SUM(I99:I154)</f>
        <v>14622925.553787433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1101242.9056569436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1101242.9056569436</v>
      </c>
      <c r="O6" s="269"/>
      <c r="P6" s="269"/>
    </row>
    <row r="7" spans="1:16" ht="13.5" thickBot="1">
      <c r="C7" s="467" t="s">
        <v>48</v>
      </c>
      <c r="D7" s="624" t="s">
        <v>310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464</v>
      </c>
      <c r="E9" s="637" t="s">
        <v>324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229453.26190476189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1338848.9709356753</v>
      </c>
      <c r="H21" s="639">
        <v>1338848.9709356753</v>
      </c>
      <c r="I21" s="511">
        <f t="shared" si="4"/>
        <v>0</v>
      </c>
      <c r="J21" s="511"/>
      <c r="K21" s="518">
        <f t="shared" si="0"/>
        <v>1338848.9709356753</v>
      </c>
      <c r="L21" s="519">
        <f t="shared" si="1"/>
        <v>0</v>
      </c>
      <c r="M21" s="518">
        <f t="shared" si="2"/>
        <v>1338848.9709356753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235049.68292682926</v>
      </c>
      <c r="F22" s="629">
        <v>8332323.4946114579</v>
      </c>
      <c r="G22" s="630">
        <v>1308975.5432807168</v>
      </c>
      <c r="H22" s="639">
        <v>1308975.5432807168</v>
      </c>
      <c r="I22" s="511">
        <f t="shared" si="4"/>
        <v>0</v>
      </c>
      <c r="J22" s="511"/>
      <c r="K22" s="518">
        <f t="shared" si="0"/>
        <v>1308975.5432807168</v>
      </c>
      <c r="L22" s="519">
        <f t="shared" si="1"/>
        <v>0</v>
      </c>
      <c r="M22" s="518">
        <f t="shared" si="2"/>
        <v>1308975.5432807168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1075714.8431861391</v>
      </c>
      <c r="H23" s="639">
        <v>1075714.8431861391</v>
      </c>
      <c r="I23" s="511">
        <f t="shared" si="4"/>
        <v>0</v>
      </c>
      <c r="J23" s="511"/>
      <c r="K23" s="518">
        <f t="shared" ref="K23" si="7">G23</f>
        <v>1075714.8431861391</v>
      </c>
      <c r="L23" s="519">
        <f t="shared" ref="L23" si="8">IF(K23&lt;&gt;0,+G23-K23,0)</f>
        <v>0</v>
      </c>
      <c r="M23" s="518">
        <f t="shared" ref="M23" si="9">H23</f>
        <v>1075714.8431861391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8108206.3550765738</v>
      </c>
      <c r="E24" s="630">
        <v>229453.26190476189</v>
      </c>
      <c r="F24" s="629">
        <v>7878753.0931718117</v>
      </c>
      <c r="G24" s="630">
        <v>1076798.4433679713</v>
      </c>
      <c r="H24" s="639">
        <v>1076798.4433679713</v>
      </c>
      <c r="I24" s="511">
        <f t="shared" si="4"/>
        <v>0</v>
      </c>
      <c r="J24" s="511"/>
      <c r="K24" s="518">
        <f t="shared" ref="K24" si="10">G24</f>
        <v>1076798.4433679713</v>
      </c>
      <c r="L24" s="519">
        <f t="shared" ref="L24" si="11">IF(K24&lt;&gt;0,+G24-K24,0)</f>
        <v>0</v>
      </c>
      <c r="M24" s="518">
        <f t="shared" ref="M24" si="12">H24</f>
        <v>1076798.4433679713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523">
        <f>IF(F24+SUM(E$17:E24)=D$10,F24,D$10-SUM(E$17:E24))</f>
        <v>7867820.5497798668</v>
      </c>
      <c r="E25" s="522">
        <f t="shared" ref="E25:E72" si="13">IF(+$I$14&lt;F24,$I$14,D25)</f>
        <v>229453.26190476189</v>
      </c>
      <c r="F25" s="523">
        <f t="shared" ref="F25:F72" si="14">+D25-E25</f>
        <v>7638367.2878751047</v>
      </c>
      <c r="G25" s="524">
        <f t="shared" ref="G25:G51" si="15">+I$12*((D25+F25)/2)+E25</f>
        <v>1101242.9056569436</v>
      </c>
      <c r="H25" s="491">
        <f t="shared" ref="H25:H51" si="16">+I$13*((D25+F25)/2)+E25</f>
        <v>1101242.9056569436</v>
      </c>
      <c r="I25" s="511">
        <f t="shared" si="4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7638367.2878751047</v>
      </c>
      <c r="E26" s="522">
        <f t="shared" si="13"/>
        <v>229453.26190476189</v>
      </c>
      <c r="F26" s="523">
        <f t="shared" si="14"/>
        <v>7408914.0259703426</v>
      </c>
      <c r="G26" s="524">
        <f t="shared" si="15"/>
        <v>1075442.2408451883</v>
      </c>
      <c r="H26" s="491">
        <f t="shared" si="16"/>
        <v>1075442.2408451883</v>
      </c>
      <c r="I26" s="511">
        <f t="shared" si="4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7408914.0259703426</v>
      </c>
      <c r="E27" s="522">
        <f t="shared" si="13"/>
        <v>229453.26190476189</v>
      </c>
      <c r="F27" s="523">
        <f t="shared" si="14"/>
        <v>7179460.7640655804</v>
      </c>
      <c r="G27" s="524">
        <f t="shared" si="15"/>
        <v>1049641.5760334325</v>
      </c>
      <c r="H27" s="491">
        <f t="shared" si="16"/>
        <v>1049641.5760334325</v>
      </c>
      <c r="I27" s="511">
        <f t="shared" si="4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7179460.7640655804</v>
      </c>
      <c r="E28" s="522">
        <f t="shared" si="13"/>
        <v>229453.26190476189</v>
      </c>
      <c r="F28" s="523">
        <f t="shared" si="14"/>
        <v>6950007.5021608183</v>
      </c>
      <c r="G28" s="524">
        <f t="shared" si="15"/>
        <v>1023840.911221677</v>
      </c>
      <c r="H28" s="491">
        <f t="shared" si="16"/>
        <v>1023840.911221677</v>
      </c>
      <c r="I28" s="511">
        <f t="shared" si="4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6950007.5021608183</v>
      </c>
      <c r="E29" s="522">
        <f t="shared" si="13"/>
        <v>229453.26190476189</v>
      </c>
      <c r="F29" s="523">
        <f t="shared" si="14"/>
        <v>6720554.2402560562</v>
      </c>
      <c r="G29" s="524">
        <f t="shared" si="15"/>
        <v>998040.24640992132</v>
      </c>
      <c r="H29" s="491">
        <f t="shared" si="16"/>
        <v>998040.24640992132</v>
      </c>
      <c r="I29" s="511">
        <f t="shared" si="4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6720554.2402560562</v>
      </c>
      <c r="E30" s="522">
        <f t="shared" si="13"/>
        <v>229453.26190476189</v>
      </c>
      <c r="F30" s="523">
        <f t="shared" si="14"/>
        <v>6491100.9783512941</v>
      </c>
      <c r="G30" s="524">
        <f t="shared" si="15"/>
        <v>972239.58159816579</v>
      </c>
      <c r="H30" s="491">
        <f t="shared" si="16"/>
        <v>972239.58159816579</v>
      </c>
      <c r="I30" s="511">
        <f t="shared" si="4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6491100.9783512941</v>
      </c>
      <c r="E31" s="522">
        <f t="shared" si="13"/>
        <v>229453.26190476189</v>
      </c>
      <c r="F31" s="523">
        <f t="shared" si="14"/>
        <v>6261647.7164465319</v>
      </c>
      <c r="G31" s="524">
        <f t="shared" si="15"/>
        <v>946438.91678641015</v>
      </c>
      <c r="H31" s="491">
        <f t="shared" si="16"/>
        <v>946438.91678641015</v>
      </c>
      <c r="I31" s="511">
        <f t="shared" si="4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6261647.7164465319</v>
      </c>
      <c r="E32" s="522">
        <f t="shared" si="13"/>
        <v>229453.26190476189</v>
      </c>
      <c r="F32" s="523">
        <f t="shared" si="14"/>
        <v>6032194.4545417698</v>
      </c>
      <c r="G32" s="524">
        <f t="shared" si="15"/>
        <v>920638.25197465462</v>
      </c>
      <c r="H32" s="491">
        <f t="shared" si="16"/>
        <v>920638.25197465462</v>
      </c>
      <c r="I32" s="511">
        <f t="shared" si="4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6032194.4545417698</v>
      </c>
      <c r="E33" s="522">
        <f t="shared" si="13"/>
        <v>229453.26190476189</v>
      </c>
      <c r="F33" s="523">
        <f t="shared" si="14"/>
        <v>5802741.1926370077</v>
      </c>
      <c r="G33" s="524">
        <f t="shared" si="15"/>
        <v>894837.58716289885</v>
      </c>
      <c r="H33" s="491">
        <f t="shared" si="16"/>
        <v>894837.58716289885</v>
      </c>
      <c r="I33" s="511">
        <f t="shared" si="4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5802741.1926370077</v>
      </c>
      <c r="E34" s="522">
        <f t="shared" si="13"/>
        <v>229453.26190476189</v>
      </c>
      <c r="F34" s="523">
        <f t="shared" si="14"/>
        <v>5573287.9307322456</v>
      </c>
      <c r="G34" s="524">
        <f t="shared" si="15"/>
        <v>869036.92235114344</v>
      </c>
      <c r="H34" s="491">
        <f t="shared" si="16"/>
        <v>869036.92235114344</v>
      </c>
      <c r="I34" s="511">
        <f t="shared" si="4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5573287.9307322456</v>
      </c>
      <c r="E35" s="522">
        <f t="shared" si="13"/>
        <v>229453.26190476189</v>
      </c>
      <c r="F35" s="523">
        <f t="shared" si="14"/>
        <v>5343834.6688274834</v>
      </c>
      <c r="G35" s="524">
        <f t="shared" si="15"/>
        <v>843236.25753938768</v>
      </c>
      <c r="H35" s="491">
        <f t="shared" si="16"/>
        <v>843236.25753938768</v>
      </c>
      <c r="I35" s="511">
        <f t="shared" si="4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5343834.6688274834</v>
      </c>
      <c r="E36" s="522">
        <f t="shared" si="13"/>
        <v>229453.26190476189</v>
      </c>
      <c r="F36" s="523">
        <f t="shared" si="14"/>
        <v>5114381.4069227213</v>
      </c>
      <c r="G36" s="524">
        <f t="shared" si="15"/>
        <v>817435.59272763215</v>
      </c>
      <c r="H36" s="491">
        <f t="shared" si="16"/>
        <v>817435.59272763215</v>
      </c>
      <c r="I36" s="511">
        <f t="shared" si="4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5114381.4069227213</v>
      </c>
      <c r="E37" s="522">
        <f t="shared" si="13"/>
        <v>229453.26190476189</v>
      </c>
      <c r="F37" s="523">
        <f t="shared" si="14"/>
        <v>4884928.1450179592</v>
      </c>
      <c r="G37" s="524">
        <f t="shared" si="15"/>
        <v>791634.9279158765</v>
      </c>
      <c r="H37" s="491">
        <f t="shared" si="16"/>
        <v>791634.9279158765</v>
      </c>
      <c r="I37" s="511">
        <f t="shared" si="4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4884928.1450179592</v>
      </c>
      <c r="E38" s="522">
        <f t="shared" si="13"/>
        <v>229453.26190476189</v>
      </c>
      <c r="F38" s="523">
        <f t="shared" si="14"/>
        <v>4655474.8831131971</v>
      </c>
      <c r="G38" s="524">
        <f t="shared" si="15"/>
        <v>765834.26310412097</v>
      </c>
      <c r="H38" s="491">
        <f t="shared" si="16"/>
        <v>765834.26310412097</v>
      </c>
      <c r="I38" s="511">
        <f t="shared" si="4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4655474.8831131971</v>
      </c>
      <c r="E39" s="522">
        <f t="shared" si="13"/>
        <v>229453.26190476189</v>
      </c>
      <c r="F39" s="523">
        <f t="shared" si="14"/>
        <v>4426021.6212084349</v>
      </c>
      <c r="G39" s="524">
        <f t="shared" si="15"/>
        <v>740033.5982923652</v>
      </c>
      <c r="H39" s="491">
        <f t="shared" si="16"/>
        <v>740033.5982923652</v>
      </c>
      <c r="I39" s="511">
        <f t="shared" si="4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4426021.6212084349</v>
      </c>
      <c r="E40" s="522">
        <f t="shared" si="13"/>
        <v>229453.26190476189</v>
      </c>
      <c r="F40" s="523">
        <f t="shared" si="14"/>
        <v>4196568.3593036728</v>
      </c>
      <c r="G40" s="524">
        <f t="shared" si="15"/>
        <v>714232.93348060979</v>
      </c>
      <c r="H40" s="491">
        <f t="shared" si="16"/>
        <v>714232.93348060979</v>
      </c>
      <c r="I40" s="511">
        <f t="shared" si="4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4196568.3593036728</v>
      </c>
      <c r="E41" s="522">
        <f t="shared" si="13"/>
        <v>229453.26190476189</v>
      </c>
      <c r="F41" s="523">
        <f t="shared" si="14"/>
        <v>3967115.0973989107</v>
      </c>
      <c r="G41" s="524">
        <f t="shared" si="15"/>
        <v>688432.26866885414</v>
      </c>
      <c r="H41" s="491">
        <f t="shared" si="16"/>
        <v>688432.26866885414</v>
      </c>
      <c r="I41" s="511">
        <f t="shared" si="4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3967115.0973989107</v>
      </c>
      <c r="E42" s="522">
        <f t="shared" si="13"/>
        <v>229453.26190476189</v>
      </c>
      <c r="F42" s="523">
        <f t="shared" si="14"/>
        <v>3737661.8354941485</v>
      </c>
      <c r="G42" s="524">
        <f t="shared" si="15"/>
        <v>662631.60385709861</v>
      </c>
      <c r="H42" s="491">
        <f t="shared" si="16"/>
        <v>662631.60385709861</v>
      </c>
      <c r="I42" s="511">
        <f t="shared" si="4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3737661.8354941485</v>
      </c>
      <c r="E43" s="522">
        <f t="shared" si="13"/>
        <v>229453.26190476189</v>
      </c>
      <c r="F43" s="523">
        <f t="shared" si="14"/>
        <v>3508208.5735893864</v>
      </c>
      <c r="G43" s="524">
        <f t="shared" si="15"/>
        <v>636830.93904534285</v>
      </c>
      <c r="H43" s="491">
        <f t="shared" si="16"/>
        <v>636830.93904534285</v>
      </c>
      <c r="I43" s="511">
        <f t="shared" si="4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3508208.5735893864</v>
      </c>
      <c r="E44" s="522">
        <f t="shared" si="13"/>
        <v>229453.26190476189</v>
      </c>
      <c r="F44" s="523">
        <f t="shared" si="14"/>
        <v>3278755.3116846243</v>
      </c>
      <c r="G44" s="524">
        <f t="shared" si="15"/>
        <v>611030.27423358732</v>
      </c>
      <c r="H44" s="491">
        <f t="shared" si="16"/>
        <v>611030.27423358732</v>
      </c>
      <c r="I44" s="511">
        <f t="shared" si="4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3278755.3116846243</v>
      </c>
      <c r="E45" s="522">
        <f t="shared" si="13"/>
        <v>229453.26190476189</v>
      </c>
      <c r="F45" s="523">
        <f t="shared" si="14"/>
        <v>3049302.0497798622</v>
      </c>
      <c r="G45" s="524">
        <f t="shared" si="15"/>
        <v>585229.60942183179</v>
      </c>
      <c r="H45" s="491">
        <f t="shared" si="16"/>
        <v>585229.60942183179</v>
      </c>
      <c r="I45" s="511">
        <f t="shared" si="4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3049302.0497798622</v>
      </c>
      <c r="E46" s="522">
        <f t="shared" si="13"/>
        <v>229453.26190476189</v>
      </c>
      <c r="F46" s="523">
        <f t="shared" si="14"/>
        <v>2819848.7878751</v>
      </c>
      <c r="G46" s="524">
        <f t="shared" si="15"/>
        <v>559428.94461007614</v>
      </c>
      <c r="H46" s="491">
        <f t="shared" si="16"/>
        <v>559428.94461007614</v>
      </c>
      <c r="I46" s="511">
        <f t="shared" si="4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2819848.7878751</v>
      </c>
      <c r="E47" s="522">
        <f t="shared" si="13"/>
        <v>229453.26190476189</v>
      </c>
      <c r="F47" s="523">
        <f t="shared" si="14"/>
        <v>2590395.5259703379</v>
      </c>
      <c r="G47" s="524">
        <f t="shared" si="15"/>
        <v>533628.27979832049</v>
      </c>
      <c r="H47" s="491">
        <f t="shared" si="16"/>
        <v>533628.27979832049</v>
      </c>
      <c r="I47" s="511">
        <f t="shared" si="4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2590395.5259703379</v>
      </c>
      <c r="E48" s="522">
        <f t="shared" si="13"/>
        <v>229453.26190476189</v>
      </c>
      <c r="F48" s="523">
        <f t="shared" si="14"/>
        <v>2360942.2640655758</v>
      </c>
      <c r="G48" s="524">
        <f t="shared" si="15"/>
        <v>507827.61498656491</v>
      </c>
      <c r="H48" s="491">
        <f t="shared" si="16"/>
        <v>507827.61498656491</v>
      </c>
      <c r="I48" s="511">
        <f t="shared" si="4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2360942.2640655758</v>
      </c>
      <c r="E49" s="522">
        <f t="shared" si="13"/>
        <v>229453.26190476189</v>
      </c>
      <c r="F49" s="523">
        <f t="shared" si="14"/>
        <v>2131489.0021608137</v>
      </c>
      <c r="G49" s="524">
        <f t="shared" si="15"/>
        <v>482026.95017480932</v>
      </c>
      <c r="H49" s="491">
        <f t="shared" si="16"/>
        <v>482026.95017480932</v>
      </c>
      <c r="I49" s="511">
        <f t="shared" si="4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2131489.0021608137</v>
      </c>
      <c r="E50" s="522">
        <f t="shared" si="13"/>
        <v>229453.26190476189</v>
      </c>
      <c r="F50" s="523">
        <f t="shared" si="14"/>
        <v>1902035.7402560518</v>
      </c>
      <c r="G50" s="524">
        <f t="shared" si="15"/>
        <v>456226.28536305367</v>
      </c>
      <c r="H50" s="491">
        <f t="shared" si="16"/>
        <v>456226.28536305367</v>
      </c>
      <c r="I50" s="511">
        <f t="shared" si="4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1902035.7402560518</v>
      </c>
      <c r="E51" s="522">
        <f t="shared" si="13"/>
        <v>229453.26190476189</v>
      </c>
      <c r="F51" s="523">
        <f t="shared" si="14"/>
        <v>1672582.4783512899</v>
      </c>
      <c r="G51" s="524">
        <f t="shared" si="15"/>
        <v>430425.62055129814</v>
      </c>
      <c r="H51" s="491">
        <f t="shared" si="16"/>
        <v>430425.62055129814</v>
      </c>
      <c r="I51" s="511">
        <f t="shared" si="4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1672582.4783512899</v>
      </c>
      <c r="E52" s="522">
        <f t="shared" si="13"/>
        <v>229453.26190476189</v>
      </c>
      <c r="F52" s="523">
        <f t="shared" si="14"/>
        <v>1443129.216446528</v>
      </c>
      <c r="G52" s="524">
        <f t="shared" ref="G52:G72" si="18">+I$12*((D52+F52)/2)+E52</f>
        <v>404624.95573954255</v>
      </c>
      <c r="H52" s="491">
        <f t="shared" ref="H52:H72" si="19">+I$13*((D52+F52)/2)+E52</f>
        <v>404624.95573954255</v>
      </c>
      <c r="I52" s="511">
        <f t="shared" si="4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1443129.216446528</v>
      </c>
      <c r="E53" s="522">
        <f t="shared" si="13"/>
        <v>229453.26190476189</v>
      </c>
      <c r="F53" s="523">
        <f t="shared" si="14"/>
        <v>1213675.9545417661</v>
      </c>
      <c r="G53" s="524">
        <f t="shared" si="18"/>
        <v>378824.29092778702</v>
      </c>
      <c r="H53" s="491">
        <f t="shared" si="19"/>
        <v>378824.29092778702</v>
      </c>
      <c r="I53" s="511">
        <f t="shared" si="4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1213675.9545417661</v>
      </c>
      <c r="E54" s="522">
        <f t="shared" si="13"/>
        <v>229453.26190476189</v>
      </c>
      <c r="F54" s="523">
        <f t="shared" si="14"/>
        <v>984222.69263700419</v>
      </c>
      <c r="G54" s="524">
        <f t="shared" si="18"/>
        <v>353023.62611603143</v>
      </c>
      <c r="H54" s="491">
        <f t="shared" si="19"/>
        <v>353023.62611603143</v>
      </c>
      <c r="I54" s="511">
        <f t="shared" si="4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984222.69263700419</v>
      </c>
      <c r="E55" s="522">
        <f t="shared" si="13"/>
        <v>229453.26190476189</v>
      </c>
      <c r="F55" s="523">
        <f t="shared" si="14"/>
        <v>754769.4307322423</v>
      </c>
      <c r="G55" s="524">
        <f t="shared" si="18"/>
        <v>327222.96130427584</v>
      </c>
      <c r="H55" s="491">
        <f t="shared" si="19"/>
        <v>327222.96130427584</v>
      </c>
      <c r="I55" s="511">
        <f t="shared" si="4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754769.4307322423</v>
      </c>
      <c r="E56" s="522">
        <f t="shared" si="13"/>
        <v>229453.26190476189</v>
      </c>
      <c r="F56" s="523">
        <f t="shared" si="14"/>
        <v>525316.1688274804</v>
      </c>
      <c r="G56" s="524">
        <f t="shared" si="18"/>
        <v>301422.29649252025</v>
      </c>
      <c r="H56" s="491">
        <f t="shared" si="19"/>
        <v>301422.29649252025</v>
      </c>
      <c r="I56" s="511">
        <f t="shared" si="4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525316.1688274804</v>
      </c>
      <c r="E57" s="522">
        <f t="shared" si="13"/>
        <v>229453.26190476189</v>
      </c>
      <c r="F57" s="523">
        <f t="shared" si="14"/>
        <v>295862.90692271851</v>
      </c>
      <c r="G57" s="524">
        <f t="shared" si="18"/>
        <v>275621.63168076467</v>
      </c>
      <c r="H57" s="491">
        <f t="shared" si="19"/>
        <v>275621.63168076467</v>
      </c>
      <c r="I57" s="511">
        <f t="shared" si="4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295862.90692271851</v>
      </c>
      <c r="E58" s="522">
        <f t="shared" si="13"/>
        <v>229453.26190476189</v>
      </c>
      <c r="F58" s="523">
        <f t="shared" si="14"/>
        <v>66409.645017956616</v>
      </c>
      <c r="G58" s="524">
        <f t="shared" si="18"/>
        <v>249820.96686900911</v>
      </c>
      <c r="H58" s="491">
        <f t="shared" si="19"/>
        <v>249820.96686900911</v>
      </c>
      <c r="I58" s="511">
        <f t="shared" si="4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66409.645017956616</v>
      </c>
      <c r="E59" s="522">
        <f t="shared" si="13"/>
        <v>66409.645017956616</v>
      </c>
      <c r="F59" s="523">
        <f t="shared" si="14"/>
        <v>0</v>
      </c>
      <c r="G59" s="524">
        <f t="shared" si="18"/>
        <v>70143.331297141325</v>
      </c>
      <c r="H59" s="491">
        <f t="shared" si="19"/>
        <v>70143.331297141325</v>
      </c>
      <c r="I59" s="511">
        <f t="shared" si="4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4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4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4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4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4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4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4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4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4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4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4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4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4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9637036.9999999963</v>
      </c>
      <c r="F73" s="375"/>
      <c r="G73" s="375">
        <f>SUM(G17:G72)</f>
        <v>33427383.980803229</v>
      </c>
      <c r="H73" s="375">
        <f>SUM(H17:H72)</f>
        <v>33427383.980803229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1075714.8431861391</v>
      </c>
      <c r="N87" s="546">
        <f>IF(J92&lt;D11,0,VLOOKUP(J92,C17:O72,11))</f>
        <v>1075714.8431861391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1115081.4585097209</v>
      </c>
      <c r="N88" s="550">
        <f>IF(J92&lt;D11,0,VLOOKUP(J92,C99:P154,7))</f>
        <v>1115081.4585097209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39366.615323581733</v>
      </c>
      <c r="N89" s="555">
        <f>+N88-N87</f>
        <v>39366.615323581733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229453.26190476189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 t="shared" ref="L99:L105" si="20">H99</f>
        <v>797522.51965819846</v>
      </c>
      <c r="M99" s="519">
        <f t="shared" ref="M99:M105" si="21">IF(L99&lt;&gt;0,+H99-L99,0)</f>
        <v>0</v>
      </c>
      <c r="N99" s="518">
        <f t="shared" ref="N99:N105" si="22">I99</f>
        <v>797522.51965819846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 t="shared" si="20"/>
        <v>1464040.8814475967</v>
      </c>
      <c r="M100" s="519">
        <f t="shared" si="21"/>
        <v>0</v>
      </c>
      <c r="N100" s="518">
        <f t="shared" si="22"/>
        <v>1464040.8814475967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24">+I101-H101</f>
        <v>0</v>
      </c>
      <c r="K101" s="514"/>
      <c r="L101" s="518">
        <f t="shared" si="20"/>
        <v>1384764.5581805804</v>
      </c>
      <c r="M101" s="519">
        <f t="shared" si="21"/>
        <v>0</v>
      </c>
      <c r="N101" s="518">
        <f t="shared" si="22"/>
        <v>1384764.5581805804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3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24"/>
        <v>0</v>
      </c>
      <c r="K102" s="514"/>
      <c r="L102" s="518">
        <f t="shared" si="20"/>
        <v>1312464.9769978134</v>
      </c>
      <c r="M102" s="519">
        <f t="shared" si="21"/>
        <v>0</v>
      </c>
      <c r="N102" s="518">
        <f t="shared" si="22"/>
        <v>1312464.9769978134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3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24"/>
        <v>0</v>
      </c>
      <c r="K103" s="514"/>
      <c r="L103" s="518">
        <f t="shared" si="20"/>
        <v>1146768.2622772851</v>
      </c>
      <c r="M103" s="519">
        <f t="shared" si="21"/>
        <v>0</v>
      </c>
      <c r="N103" s="518">
        <f t="shared" si="22"/>
        <v>1146768.2622772851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3"/>
        <v/>
      </c>
      <c r="C104" s="507">
        <f>IF(D93="","-",+C103+1)</f>
        <v>2019</v>
      </c>
      <c r="D104" s="629">
        <v>8571591.2334809918</v>
      </c>
      <c r="E104" s="630">
        <v>224117.13953488372</v>
      </c>
      <c r="F104" s="631">
        <v>8347474.0939461077</v>
      </c>
      <c r="G104" s="631">
        <v>8459532.6637135502</v>
      </c>
      <c r="H104" s="633">
        <v>1129630.139349205</v>
      </c>
      <c r="I104" s="634">
        <v>1129630.139349205</v>
      </c>
      <c r="J104" s="514">
        <f t="shared" si="24"/>
        <v>0</v>
      </c>
      <c r="K104" s="514"/>
      <c r="L104" s="518">
        <f t="shared" si="20"/>
        <v>1129630.139349205</v>
      </c>
      <c r="M104" s="519">
        <f t="shared" si="21"/>
        <v>0</v>
      </c>
      <c r="N104" s="518">
        <f t="shared" si="22"/>
        <v>1129630.139349205</v>
      </c>
      <c r="O104" s="514">
        <f t="shared" ref="O104:O130" si="25">IF(N104&lt;&gt;0,+I104-N104,0)</f>
        <v>0</v>
      </c>
      <c r="P104" s="514">
        <f t="shared" ref="P104:P130" si="26">+O104-M104</f>
        <v>0</v>
      </c>
    </row>
    <row r="105" spans="1:16">
      <c r="B105" s="195" t="str">
        <f t="shared" si="23"/>
        <v/>
      </c>
      <c r="C105" s="507">
        <f>IF(D93="","-",+C104+1)</f>
        <v>2020</v>
      </c>
      <c r="D105" s="629">
        <v>8347474.0939461077</v>
      </c>
      <c r="E105" s="630">
        <v>229453.26190476189</v>
      </c>
      <c r="F105" s="631">
        <v>8118020.8320413455</v>
      </c>
      <c r="G105" s="631">
        <v>8232747.4629937261</v>
      </c>
      <c r="H105" s="633">
        <v>1115081.4585097209</v>
      </c>
      <c r="I105" s="634">
        <v>1115081.4585097209</v>
      </c>
      <c r="J105" s="514">
        <f t="shared" si="24"/>
        <v>0</v>
      </c>
      <c r="K105" s="514"/>
      <c r="L105" s="518">
        <f t="shared" si="20"/>
        <v>1115081.4585097209</v>
      </c>
      <c r="M105" s="519">
        <f t="shared" si="21"/>
        <v>0</v>
      </c>
      <c r="N105" s="518">
        <f t="shared" si="22"/>
        <v>1115081.4585097209</v>
      </c>
      <c r="O105" s="514">
        <f t="shared" si="25"/>
        <v>0</v>
      </c>
      <c r="P105" s="514">
        <f t="shared" si="26"/>
        <v>0</v>
      </c>
    </row>
    <row r="106" spans="1:16">
      <c r="B106" s="195" t="str">
        <f t="shared" si="23"/>
        <v/>
      </c>
      <c r="C106" s="507">
        <f>IF(D93="","-",+C105+1)</f>
        <v>2021</v>
      </c>
      <c r="D106" s="374">
        <f>IF(F105+SUM(E$99:E105)=D$92,F105,D$92-SUM(E$99:E105))</f>
        <v>8118020.8320413455</v>
      </c>
      <c r="E106" s="522">
        <f t="shared" ref="E106:E154" si="27">IF(+$J$96&lt;F105,$J$96,D106)</f>
        <v>229453.26190476189</v>
      </c>
      <c r="F106" s="523">
        <f t="shared" ref="F106:F154" si="28">+D106-E106</f>
        <v>7888567.5701365834</v>
      </c>
      <c r="G106" s="523">
        <f t="shared" ref="G106:G154" si="29">+(F106+D106)/2</f>
        <v>8003294.2010889649</v>
      </c>
      <c r="H106" s="526">
        <f t="shared" ref="H106:H154" si="30">+J$94*G106+E106</f>
        <v>1129376.450435725</v>
      </c>
      <c r="I106" s="577">
        <f t="shared" ref="I106:I154" si="31">+J$95*G106+E106</f>
        <v>1129376.450435725</v>
      </c>
      <c r="J106" s="514">
        <f t="shared" si="24"/>
        <v>0</v>
      </c>
      <c r="K106" s="514"/>
      <c r="L106" s="525"/>
      <c r="M106" s="514">
        <f t="shared" ref="M106:M130" si="32">IF(L106&lt;&gt;0,+H106-L106,0)</f>
        <v>0</v>
      </c>
      <c r="N106" s="525"/>
      <c r="O106" s="514">
        <f t="shared" si="25"/>
        <v>0</v>
      </c>
      <c r="P106" s="514">
        <f t="shared" si="26"/>
        <v>0</v>
      </c>
    </row>
    <row r="107" spans="1:16">
      <c r="B107" s="195" t="str">
        <f t="shared" si="23"/>
        <v/>
      </c>
      <c r="C107" s="507">
        <f>IF(D93="","-",+C106+1)</f>
        <v>2022</v>
      </c>
      <c r="D107" s="374">
        <f>IF(F106+SUM(E$99:E106)=D$92,F106,D$92-SUM(E$99:E106))</f>
        <v>7888567.5701365834</v>
      </c>
      <c r="E107" s="522">
        <f t="shared" si="27"/>
        <v>229453.26190476189</v>
      </c>
      <c r="F107" s="523">
        <f t="shared" si="28"/>
        <v>7659114.3082318213</v>
      </c>
      <c r="G107" s="523">
        <f t="shared" si="29"/>
        <v>7773840.9391842019</v>
      </c>
      <c r="H107" s="526">
        <f t="shared" si="30"/>
        <v>1103575.7856239695</v>
      </c>
      <c r="I107" s="577">
        <f t="shared" si="31"/>
        <v>1103575.7856239695</v>
      </c>
      <c r="J107" s="514">
        <f t="shared" si="24"/>
        <v>0</v>
      </c>
      <c r="K107" s="514"/>
      <c r="L107" s="525"/>
      <c r="M107" s="514">
        <f t="shared" si="32"/>
        <v>0</v>
      </c>
      <c r="N107" s="525"/>
      <c r="O107" s="514">
        <f t="shared" si="25"/>
        <v>0</v>
      </c>
      <c r="P107" s="514">
        <f t="shared" si="26"/>
        <v>0</v>
      </c>
    </row>
    <row r="108" spans="1:16">
      <c r="B108" s="195" t="str">
        <f t="shared" si="23"/>
        <v/>
      </c>
      <c r="C108" s="507">
        <f>IF(D93="","-",+C107+1)</f>
        <v>2023</v>
      </c>
      <c r="D108" s="374">
        <f>IF(F107+SUM(E$99:E107)=D$92,F107,D$92-SUM(E$99:E107))</f>
        <v>7659114.3082318213</v>
      </c>
      <c r="E108" s="522">
        <f t="shared" si="27"/>
        <v>229453.26190476189</v>
      </c>
      <c r="F108" s="523">
        <f t="shared" si="28"/>
        <v>7429661.0463270592</v>
      </c>
      <c r="G108" s="523">
        <f t="shared" si="29"/>
        <v>7544387.6772794407</v>
      </c>
      <c r="H108" s="526">
        <f t="shared" si="30"/>
        <v>1077775.120812214</v>
      </c>
      <c r="I108" s="577">
        <f t="shared" si="31"/>
        <v>1077775.120812214</v>
      </c>
      <c r="J108" s="514">
        <f t="shared" si="24"/>
        <v>0</v>
      </c>
      <c r="K108" s="514"/>
      <c r="L108" s="525"/>
      <c r="M108" s="514">
        <f t="shared" si="32"/>
        <v>0</v>
      </c>
      <c r="N108" s="525"/>
      <c r="O108" s="514">
        <f t="shared" si="25"/>
        <v>0</v>
      </c>
      <c r="P108" s="514">
        <f t="shared" si="26"/>
        <v>0</v>
      </c>
    </row>
    <row r="109" spans="1:16">
      <c r="B109" s="195" t="str">
        <f t="shared" si="23"/>
        <v/>
      </c>
      <c r="C109" s="507">
        <f>IF(D93="","-",+C108+1)</f>
        <v>2024</v>
      </c>
      <c r="D109" s="374">
        <f>IF(F108+SUM(E$99:E108)=D$92,F108,D$92-SUM(E$99:E108))</f>
        <v>7429661.0463270592</v>
      </c>
      <c r="E109" s="522">
        <f t="shared" si="27"/>
        <v>229453.26190476189</v>
      </c>
      <c r="F109" s="523">
        <f t="shared" si="28"/>
        <v>7200207.784422297</v>
      </c>
      <c r="G109" s="523">
        <f t="shared" si="29"/>
        <v>7314934.4153746776</v>
      </c>
      <c r="H109" s="526">
        <f t="shared" si="30"/>
        <v>1051974.4560004582</v>
      </c>
      <c r="I109" s="577">
        <f t="shared" si="31"/>
        <v>1051974.4560004582</v>
      </c>
      <c r="J109" s="514">
        <f t="shared" si="24"/>
        <v>0</v>
      </c>
      <c r="K109" s="514"/>
      <c r="L109" s="525"/>
      <c r="M109" s="514">
        <f t="shared" si="32"/>
        <v>0</v>
      </c>
      <c r="N109" s="525"/>
      <c r="O109" s="514">
        <f t="shared" si="25"/>
        <v>0</v>
      </c>
      <c r="P109" s="514">
        <f t="shared" si="26"/>
        <v>0</v>
      </c>
    </row>
    <row r="110" spans="1:16">
      <c r="B110" s="195" t="str">
        <f t="shared" si="23"/>
        <v/>
      </c>
      <c r="C110" s="507">
        <f>IF(D93="","-",+C109+1)</f>
        <v>2025</v>
      </c>
      <c r="D110" s="374">
        <f>IF(F109+SUM(E$99:E109)=D$92,F109,D$92-SUM(E$99:E109))</f>
        <v>7200207.784422297</v>
      </c>
      <c r="E110" s="522">
        <f t="shared" si="27"/>
        <v>229453.26190476189</v>
      </c>
      <c r="F110" s="523">
        <f t="shared" si="28"/>
        <v>6970754.5225175349</v>
      </c>
      <c r="G110" s="523">
        <f t="shared" si="29"/>
        <v>7085481.1534699164</v>
      </c>
      <c r="H110" s="526">
        <f t="shared" si="30"/>
        <v>1026173.7911887027</v>
      </c>
      <c r="I110" s="577">
        <f t="shared" si="31"/>
        <v>1026173.7911887027</v>
      </c>
      <c r="J110" s="514">
        <f t="shared" si="24"/>
        <v>0</v>
      </c>
      <c r="K110" s="514"/>
      <c r="L110" s="525"/>
      <c r="M110" s="514">
        <f t="shared" si="32"/>
        <v>0</v>
      </c>
      <c r="N110" s="525"/>
      <c r="O110" s="514">
        <f t="shared" si="25"/>
        <v>0</v>
      </c>
      <c r="P110" s="514">
        <f t="shared" si="26"/>
        <v>0</v>
      </c>
    </row>
    <row r="111" spans="1:16">
      <c r="B111" s="195" t="str">
        <f t="shared" si="23"/>
        <v/>
      </c>
      <c r="C111" s="507">
        <f>IF(D93="","-",+C110+1)</f>
        <v>2026</v>
      </c>
      <c r="D111" s="374">
        <f>IF(F110+SUM(E$99:E110)=D$92,F110,D$92-SUM(E$99:E110))</f>
        <v>6970754.5225175349</v>
      </c>
      <c r="E111" s="522">
        <f t="shared" si="27"/>
        <v>229453.26190476189</v>
      </c>
      <c r="F111" s="523">
        <f t="shared" si="28"/>
        <v>6741301.2606127728</v>
      </c>
      <c r="G111" s="523">
        <f t="shared" si="29"/>
        <v>6856027.8915651534</v>
      </c>
      <c r="H111" s="526">
        <f t="shared" si="30"/>
        <v>1000373.126376947</v>
      </c>
      <c r="I111" s="577">
        <f t="shared" si="31"/>
        <v>1000373.126376947</v>
      </c>
      <c r="J111" s="514">
        <f t="shared" si="24"/>
        <v>0</v>
      </c>
      <c r="K111" s="514"/>
      <c r="L111" s="525"/>
      <c r="M111" s="514">
        <f t="shared" si="32"/>
        <v>0</v>
      </c>
      <c r="N111" s="525"/>
      <c r="O111" s="514">
        <f t="shared" si="25"/>
        <v>0</v>
      </c>
      <c r="P111" s="514">
        <f t="shared" si="26"/>
        <v>0</v>
      </c>
    </row>
    <row r="112" spans="1:16">
      <c r="B112" s="195" t="str">
        <f t="shared" si="23"/>
        <v/>
      </c>
      <c r="C112" s="507">
        <f>IF(D93="","-",+C111+1)</f>
        <v>2027</v>
      </c>
      <c r="D112" s="374">
        <f>IF(F111+SUM(E$99:E111)=D$92,F111,D$92-SUM(E$99:E111))</f>
        <v>6741301.2606127728</v>
      </c>
      <c r="E112" s="522">
        <f t="shared" si="27"/>
        <v>229453.26190476189</v>
      </c>
      <c r="F112" s="523">
        <f t="shared" si="28"/>
        <v>6511847.9987080107</v>
      </c>
      <c r="G112" s="523">
        <f t="shared" si="29"/>
        <v>6626574.6296603922</v>
      </c>
      <c r="H112" s="526">
        <f t="shared" si="30"/>
        <v>974572.46156519151</v>
      </c>
      <c r="I112" s="577">
        <f t="shared" si="31"/>
        <v>974572.46156519151</v>
      </c>
      <c r="J112" s="514">
        <f t="shared" si="24"/>
        <v>0</v>
      </c>
      <c r="K112" s="514"/>
      <c r="L112" s="525"/>
      <c r="M112" s="514">
        <f t="shared" si="32"/>
        <v>0</v>
      </c>
      <c r="N112" s="525"/>
      <c r="O112" s="514">
        <f t="shared" si="25"/>
        <v>0</v>
      </c>
      <c r="P112" s="514">
        <f t="shared" si="26"/>
        <v>0</v>
      </c>
    </row>
    <row r="113" spans="2:16">
      <c r="B113" s="195" t="str">
        <f t="shared" si="23"/>
        <v/>
      </c>
      <c r="C113" s="507">
        <f>IF(D93="","-",+C112+1)</f>
        <v>2028</v>
      </c>
      <c r="D113" s="374">
        <f>IF(F112+SUM(E$99:E112)=D$92,F112,D$92-SUM(E$99:E112))</f>
        <v>6511847.9987080107</v>
      </c>
      <c r="E113" s="522">
        <f t="shared" si="27"/>
        <v>229453.26190476189</v>
      </c>
      <c r="F113" s="523">
        <f t="shared" si="28"/>
        <v>6282394.7368032485</v>
      </c>
      <c r="G113" s="523">
        <f t="shared" si="29"/>
        <v>6397121.3677556291</v>
      </c>
      <c r="H113" s="526">
        <f t="shared" si="30"/>
        <v>948771.79675343574</v>
      </c>
      <c r="I113" s="577">
        <f t="shared" si="31"/>
        <v>948771.79675343574</v>
      </c>
      <c r="J113" s="514">
        <f t="shared" si="24"/>
        <v>0</v>
      </c>
      <c r="K113" s="514"/>
      <c r="L113" s="525"/>
      <c r="M113" s="514">
        <f t="shared" si="32"/>
        <v>0</v>
      </c>
      <c r="N113" s="525"/>
      <c r="O113" s="514">
        <f t="shared" si="25"/>
        <v>0</v>
      </c>
      <c r="P113" s="514">
        <f t="shared" si="26"/>
        <v>0</v>
      </c>
    </row>
    <row r="114" spans="2:16">
      <c r="B114" s="195" t="str">
        <f t="shared" si="23"/>
        <v/>
      </c>
      <c r="C114" s="507">
        <f>IF(D93="","-",+C113+1)</f>
        <v>2029</v>
      </c>
      <c r="D114" s="374">
        <f>IF(F113+SUM(E$99:E113)=D$92,F113,D$92-SUM(E$99:E113))</f>
        <v>6282394.7368032485</v>
      </c>
      <c r="E114" s="522">
        <f t="shared" si="27"/>
        <v>229453.26190476189</v>
      </c>
      <c r="F114" s="523">
        <f t="shared" si="28"/>
        <v>6052941.4748984864</v>
      </c>
      <c r="G114" s="523">
        <f t="shared" si="29"/>
        <v>6167668.1058508679</v>
      </c>
      <c r="H114" s="526">
        <f t="shared" si="30"/>
        <v>922971.13194168033</v>
      </c>
      <c r="I114" s="577">
        <f t="shared" si="31"/>
        <v>922971.13194168033</v>
      </c>
      <c r="J114" s="514">
        <f t="shared" si="24"/>
        <v>0</v>
      </c>
      <c r="K114" s="514"/>
      <c r="L114" s="525"/>
      <c r="M114" s="514">
        <f t="shared" si="32"/>
        <v>0</v>
      </c>
      <c r="N114" s="525"/>
      <c r="O114" s="514">
        <f t="shared" si="25"/>
        <v>0</v>
      </c>
      <c r="P114" s="514">
        <f t="shared" si="26"/>
        <v>0</v>
      </c>
    </row>
    <row r="115" spans="2:16">
      <c r="B115" s="195" t="str">
        <f t="shared" si="23"/>
        <v/>
      </c>
      <c r="C115" s="507">
        <f>IF(D93="","-",+C114+1)</f>
        <v>2030</v>
      </c>
      <c r="D115" s="374">
        <f>IF(F114+SUM(E$99:E114)=D$92,F114,D$92-SUM(E$99:E114))</f>
        <v>6052941.4748984864</v>
      </c>
      <c r="E115" s="522">
        <f t="shared" si="27"/>
        <v>229453.26190476189</v>
      </c>
      <c r="F115" s="523">
        <f t="shared" si="28"/>
        <v>5823488.2129937243</v>
      </c>
      <c r="G115" s="523">
        <f t="shared" si="29"/>
        <v>5938214.8439461049</v>
      </c>
      <c r="H115" s="526">
        <f t="shared" si="30"/>
        <v>897170.46712992457</v>
      </c>
      <c r="I115" s="577">
        <f t="shared" si="31"/>
        <v>897170.46712992457</v>
      </c>
      <c r="J115" s="514">
        <f t="shared" si="24"/>
        <v>0</v>
      </c>
      <c r="K115" s="514"/>
      <c r="L115" s="525"/>
      <c r="M115" s="514">
        <f t="shared" si="32"/>
        <v>0</v>
      </c>
      <c r="N115" s="525"/>
      <c r="O115" s="514">
        <f t="shared" si="25"/>
        <v>0</v>
      </c>
      <c r="P115" s="514">
        <f t="shared" si="26"/>
        <v>0</v>
      </c>
    </row>
    <row r="116" spans="2:16">
      <c r="B116" s="195" t="str">
        <f t="shared" si="23"/>
        <v/>
      </c>
      <c r="C116" s="507">
        <f>IF(D93="","-",+C115+1)</f>
        <v>2031</v>
      </c>
      <c r="D116" s="374">
        <f>IF(F115+SUM(E$99:E115)=D$92,F115,D$92-SUM(E$99:E115))</f>
        <v>5823488.2129937243</v>
      </c>
      <c r="E116" s="522">
        <f t="shared" si="27"/>
        <v>229453.26190476189</v>
      </c>
      <c r="F116" s="523">
        <f t="shared" si="28"/>
        <v>5594034.9510889621</v>
      </c>
      <c r="G116" s="523">
        <f t="shared" si="29"/>
        <v>5708761.5820413437</v>
      </c>
      <c r="H116" s="526">
        <f t="shared" si="30"/>
        <v>871369.80231816904</v>
      </c>
      <c r="I116" s="577">
        <f t="shared" si="31"/>
        <v>871369.80231816904</v>
      </c>
      <c r="J116" s="514">
        <f t="shared" si="24"/>
        <v>0</v>
      </c>
      <c r="K116" s="514"/>
      <c r="L116" s="525"/>
      <c r="M116" s="514">
        <f t="shared" si="32"/>
        <v>0</v>
      </c>
      <c r="N116" s="525"/>
      <c r="O116" s="514">
        <f t="shared" si="25"/>
        <v>0</v>
      </c>
      <c r="P116" s="514">
        <f t="shared" si="26"/>
        <v>0</v>
      </c>
    </row>
    <row r="117" spans="2:16">
      <c r="B117" s="195" t="str">
        <f t="shared" si="23"/>
        <v/>
      </c>
      <c r="C117" s="507">
        <f>IF(D93="","-",+C116+1)</f>
        <v>2032</v>
      </c>
      <c r="D117" s="374">
        <f>IF(F116+SUM(E$99:E116)=D$92,F116,D$92-SUM(E$99:E116))</f>
        <v>5594034.9510889621</v>
      </c>
      <c r="E117" s="522">
        <f t="shared" si="27"/>
        <v>229453.26190476189</v>
      </c>
      <c r="F117" s="523">
        <f t="shared" si="28"/>
        <v>5364581.6891842</v>
      </c>
      <c r="G117" s="523">
        <f t="shared" si="29"/>
        <v>5479308.3201365806</v>
      </c>
      <c r="H117" s="526">
        <f t="shared" si="30"/>
        <v>845569.13750641339</v>
      </c>
      <c r="I117" s="577">
        <f t="shared" si="31"/>
        <v>845569.13750641339</v>
      </c>
      <c r="J117" s="514">
        <f t="shared" si="24"/>
        <v>0</v>
      </c>
      <c r="K117" s="514"/>
      <c r="L117" s="525"/>
      <c r="M117" s="514">
        <f t="shared" si="32"/>
        <v>0</v>
      </c>
      <c r="N117" s="525"/>
      <c r="O117" s="514">
        <f t="shared" si="25"/>
        <v>0</v>
      </c>
      <c r="P117" s="514">
        <f t="shared" si="26"/>
        <v>0</v>
      </c>
    </row>
    <row r="118" spans="2:16">
      <c r="B118" s="195" t="str">
        <f t="shared" si="23"/>
        <v/>
      </c>
      <c r="C118" s="507">
        <f>IF(D93="","-",+C117+1)</f>
        <v>2033</v>
      </c>
      <c r="D118" s="374">
        <f>IF(F117+SUM(E$99:E117)=D$92,F117,D$92-SUM(E$99:E117))</f>
        <v>5364581.6891842</v>
      </c>
      <c r="E118" s="522">
        <f t="shared" si="27"/>
        <v>229453.26190476189</v>
      </c>
      <c r="F118" s="523">
        <f t="shared" si="28"/>
        <v>5135128.4272794379</v>
      </c>
      <c r="G118" s="523">
        <f t="shared" si="29"/>
        <v>5249855.0582318194</v>
      </c>
      <c r="H118" s="526">
        <f t="shared" si="30"/>
        <v>819768.47269465786</v>
      </c>
      <c r="I118" s="577">
        <f t="shared" si="31"/>
        <v>819768.47269465786</v>
      </c>
      <c r="J118" s="514">
        <f t="shared" si="24"/>
        <v>0</v>
      </c>
      <c r="K118" s="514"/>
      <c r="L118" s="525"/>
      <c r="M118" s="514">
        <f t="shared" si="32"/>
        <v>0</v>
      </c>
      <c r="N118" s="525"/>
      <c r="O118" s="514">
        <f t="shared" si="25"/>
        <v>0</v>
      </c>
      <c r="P118" s="514">
        <f t="shared" si="26"/>
        <v>0</v>
      </c>
    </row>
    <row r="119" spans="2:16">
      <c r="B119" s="195" t="str">
        <f t="shared" si="23"/>
        <v/>
      </c>
      <c r="C119" s="507">
        <f>IF(D93="","-",+C118+1)</f>
        <v>2034</v>
      </c>
      <c r="D119" s="374">
        <f>IF(F118+SUM(E$99:E118)=D$92,F118,D$92-SUM(E$99:E118))</f>
        <v>5135128.4272794379</v>
      </c>
      <c r="E119" s="522">
        <f t="shared" si="27"/>
        <v>229453.26190476189</v>
      </c>
      <c r="F119" s="523">
        <f t="shared" si="28"/>
        <v>4905675.1653746758</v>
      </c>
      <c r="G119" s="523">
        <f t="shared" si="29"/>
        <v>5020401.7963270564</v>
      </c>
      <c r="H119" s="526">
        <f t="shared" si="30"/>
        <v>793967.80788290221</v>
      </c>
      <c r="I119" s="577">
        <f t="shared" si="31"/>
        <v>793967.80788290221</v>
      </c>
      <c r="J119" s="514">
        <f t="shared" si="24"/>
        <v>0</v>
      </c>
      <c r="K119" s="514"/>
      <c r="L119" s="525"/>
      <c r="M119" s="514">
        <f t="shared" si="32"/>
        <v>0</v>
      </c>
      <c r="N119" s="525"/>
      <c r="O119" s="514">
        <f t="shared" si="25"/>
        <v>0</v>
      </c>
      <c r="P119" s="514">
        <f t="shared" si="26"/>
        <v>0</v>
      </c>
    </row>
    <row r="120" spans="2:16">
      <c r="B120" s="195" t="str">
        <f t="shared" si="23"/>
        <v/>
      </c>
      <c r="C120" s="507">
        <f>IF(D93="","-",+C119+1)</f>
        <v>2035</v>
      </c>
      <c r="D120" s="374">
        <f>IF(F119+SUM(E$99:E119)=D$92,F119,D$92-SUM(E$99:E119))</f>
        <v>4905675.1653746758</v>
      </c>
      <c r="E120" s="522">
        <f t="shared" si="27"/>
        <v>229453.26190476189</v>
      </c>
      <c r="F120" s="523">
        <f t="shared" si="28"/>
        <v>4676221.9034699136</v>
      </c>
      <c r="G120" s="523">
        <f t="shared" si="29"/>
        <v>4790948.5344222952</v>
      </c>
      <c r="H120" s="526">
        <f t="shared" si="30"/>
        <v>768167.14307114668</v>
      </c>
      <c r="I120" s="577">
        <f t="shared" si="31"/>
        <v>768167.14307114668</v>
      </c>
      <c r="J120" s="514">
        <f t="shared" si="24"/>
        <v>0</v>
      </c>
      <c r="K120" s="514"/>
      <c r="L120" s="525"/>
      <c r="M120" s="514">
        <f t="shared" si="32"/>
        <v>0</v>
      </c>
      <c r="N120" s="525"/>
      <c r="O120" s="514">
        <f t="shared" si="25"/>
        <v>0</v>
      </c>
      <c r="P120" s="514">
        <f t="shared" si="26"/>
        <v>0</v>
      </c>
    </row>
    <row r="121" spans="2:16">
      <c r="B121" s="195" t="str">
        <f t="shared" si="23"/>
        <v/>
      </c>
      <c r="C121" s="507">
        <f>IF(D93="","-",+C120+1)</f>
        <v>2036</v>
      </c>
      <c r="D121" s="374">
        <f>IF(F120+SUM(E$99:E120)=D$92,F120,D$92-SUM(E$99:E120))</f>
        <v>4676221.9034699136</v>
      </c>
      <c r="E121" s="522">
        <f t="shared" si="27"/>
        <v>229453.26190476189</v>
      </c>
      <c r="F121" s="523">
        <f t="shared" si="28"/>
        <v>4446768.6415651515</v>
      </c>
      <c r="G121" s="523">
        <f t="shared" si="29"/>
        <v>4561495.2725175321</v>
      </c>
      <c r="H121" s="526">
        <f t="shared" si="30"/>
        <v>742366.47825939092</v>
      </c>
      <c r="I121" s="577">
        <f t="shared" si="31"/>
        <v>742366.47825939092</v>
      </c>
      <c r="J121" s="514">
        <f t="shared" si="24"/>
        <v>0</v>
      </c>
      <c r="K121" s="514"/>
      <c r="L121" s="525"/>
      <c r="M121" s="514">
        <f t="shared" si="32"/>
        <v>0</v>
      </c>
      <c r="N121" s="525"/>
      <c r="O121" s="514">
        <f t="shared" si="25"/>
        <v>0</v>
      </c>
      <c r="P121" s="514">
        <f t="shared" si="26"/>
        <v>0</v>
      </c>
    </row>
    <row r="122" spans="2:16">
      <c r="B122" s="195" t="str">
        <f t="shared" si="23"/>
        <v/>
      </c>
      <c r="C122" s="507">
        <f>IF(D93="","-",+C121+1)</f>
        <v>2037</v>
      </c>
      <c r="D122" s="374">
        <f>IF(F121+SUM(E$99:E121)=D$92,F121,D$92-SUM(E$99:E121))</f>
        <v>4446768.6415651515</v>
      </c>
      <c r="E122" s="522">
        <f t="shared" si="27"/>
        <v>229453.26190476189</v>
      </c>
      <c r="F122" s="523">
        <f t="shared" si="28"/>
        <v>4217315.3796603894</v>
      </c>
      <c r="G122" s="523">
        <f t="shared" si="29"/>
        <v>4332042.0106127709</v>
      </c>
      <c r="H122" s="526">
        <f t="shared" si="30"/>
        <v>716565.81344763539</v>
      </c>
      <c r="I122" s="577">
        <f t="shared" si="31"/>
        <v>716565.81344763539</v>
      </c>
      <c r="J122" s="514">
        <f t="shared" si="24"/>
        <v>0</v>
      </c>
      <c r="K122" s="514"/>
      <c r="L122" s="525"/>
      <c r="M122" s="514">
        <f t="shared" si="32"/>
        <v>0</v>
      </c>
      <c r="N122" s="525"/>
      <c r="O122" s="514">
        <f t="shared" si="25"/>
        <v>0</v>
      </c>
      <c r="P122" s="514">
        <f t="shared" si="26"/>
        <v>0</v>
      </c>
    </row>
    <row r="123" spans="2:16">
      <c r="B123" s="195" t="str">
        <f t="shared" si="23"/>
        <v/>
      </c>
      <c r="C123" s="507">
        <f>IF(D93="","-",+C122+1)</f>
        <v>2038</v>
      </c>
      <c r="D123" s="374">
        <f>IF(F122+SUM(E$99:E122)=D$92,F122,D$92-SUM(E$99:E122))</f>
        <v>4217315.3796603894</v>
      </c>
      <c r="E123" s="522">
        <f t="shared" si="27"/>
        <v>229453.26190476189</v>
      </c>
      <c r="F123" s="523">
        <f t="shared" si="28"/>
        <v>3987862.1177556273</v>
      </c>
      <c r="G123" s="523">
        <f t="shared" si="29"/>
        <v>4102588.7487080083</v>
      </c>
      <c r="H123" s="526">
        <f t="shared" si="30"/>
        <v>690765.14863587986</v>
      </c>
      <c r="I123" s="577">
        <f t="shared" si="31"/>
        <v>690765.14863587986</v>
      </c>
      <c r="J123" s="514">
        <f t="shared" si="24"/>
        <v>0</v>
      </c>
      <c r="K123" s="514"/>
      <c r="L123" s="525"/>
      <c r="M123" s="514">
        <f t="shared" si="32"/>
        <v>0</v>
      </c>
      <c r="N123" s="525"/>
      <c r="O123" s="514">
        <f t="shared" si="25"/>
        <v>0</v>
      </c>
      <c r="P123" s="514">
        <f t="shared" si="26"/>
        <v>0</v>
      </c>
    </row>
    <row r="124" spans="2:16">
      <c r="B124" s="195" t="str">
        <f t="shared" si="23"/>
        <v/>
      </c>
      <c r="C124" s="507">
        <f>IF(D93="","-",+C123+1)</f>
        <v>2039</v>
      </c>
      <c r="D124" s="374">
        <f>IF(F123+SUM(E$99:E123)=D$92,F123,D$92-SUM(E$99:E123))</f>
        <v>3987862.1177556273</v>
      </c>
      <c r="E124" s="522">
        <f t="shared" si="27"/>
        <v>229453.26190476189</v>
      </c>
      <c r="F124" s="523">
        <f t="shared" si="28"/>
        <v>3758408.8558508651</v>
      </c>
      <c r="G124" s="523">
        <f t="shared" si="29"/>
        <v>3873135.4868032462</v>
      </c>
      <c r="H124" s="526">
        <f t="shared" si="30"/>
        <v>664964.48382412421</v>
      </c>
      <c r="I124" s="577">
        <f t="shared" si="31"/>
        <v>664964.48382412421</v>
      </c>
      <c r="J124" s="514">
        <f t="shared" si="24"/>
        <v>0</v>
      </c>
      <c r="K124" s="514"/>
      <c r="L124" s="525"/>
      <c r="M124" s="514">
        <f t="shared" si="32"/>
        <v>0</v>
      </c>
      <c r="N124" s="525"/>
      <c r="O124" s="514">
        <f t="shared" si="25"/>
        <v>0</v>
      </c>
      <c r="P124" s="514">
        <f t="shared" si="26"/>
        <v>0</v>
      </c>
    </row>
    <row r="125" spans="2:16">
      <c r="B125" s="195" t="str">
        <f t="shared" si="23"/>
        <v/>
      </c>
      <c r="C125" s="507">
        <f>IF(D93="","-",+C124+1)</f>
        <v>2040</v>
      </c>
      <c r="D125" s="374">
        <f>IF(F124+SUM(E$99:E124)=D$92,F124,D$92-SUM(E$99:E124))</f>
        <v>3758408.8558508651</v>
      </c>
      <c r="E125" s="522">
        <f t="shared" si="27"/>
        <v>229453.26190476189</v>
      </c>
      <c r="F125" s="523">
        <f t="shared" si="28"/>
        <v>3528955.593946103</v>
      </c>
      <c r="G125" s="523">
        <f t="shared" si="29"/>
        <v>3643682.2248984841</v>
      </c>
      <c r="H125" s="526">
        <f t="shared" si="30"/>
        <v>639163.81901236856</v>
      </c>
      <c r="I125" s="577">
        <f t="shared" si="31"/>
        <v>639163.81901236856</v>
      </c>
      <c r="J125" s="514">
        <f t="shared" si="24"/>
        <v>0</v>
      </c>
      <c r="K125" s="514"/>
      <c r="L125" s="525"/>
      <c r="M125" s="514">
        <f t="shared" si="32"/>
        <v>0</v>
      </c>
      <c r="N125" s="525"/>
      <c r="O125" s="514">
        <f t="shared" si="25"/>
        <v>0</v>
      </c>
      <c r="P125" s="514">
        <f t="shared" si="26"/>
        <v>0</v>
      </c>
    </row>
    <row r="126" spans="2:16">
      <c r="B126" s="195" t="str">
        <f t="shared" si="23"/>
        <v/>
      </c>
      <c r="C126" s="507">
        <f>IF(D93="","-",+C125+1)</f>
        <v>2041</v>
      </c>
      <c r="D126" s="374">
        <f>IF(F125+SUM(E$99:E125)=D$92,F125,D$92-SUM(E$99:E125))</f>
        <v>3528955.593946103</v>
      </c>
      <c r="E126" s="522">
        <f t="shared" si="27"/>
        <v>229453.26190476189</v>
      </c>
      <c r="F126" s="523">
        <f t="shared" si="28"/>
        <v>3299502.3320413409</v>
      </c>
      <c r="G126" s="523">
        <f t="shared" si="29"/>
        <v>3414228.9629937219</v>
      </c>
      <c r="H126" s="526">
        <f t="shared" si="30"/>
        <v>613363.15420061303</v>
      </c>
      <c r="I126" s="577">
        <f t="shared" si="31"/>
        <v>613363.15420061303</v>
      </c>
      <c r="J126" s="514">
        <f t="shared" si="24"/>
        <v>0</v>
      </c>
      <c r="K126" s="514"/>
      <c r="L126" s="525"/>
      <c r="M126" s="514">
        <f t="shared" si="32"/>
        <v>0</v>
      </c>
      <c r="N126" s="525"/>
      <c r="O126" s="514">
        <f t="shared" si="25"/>
        <v>0</v>
      </c>
      <c r="P126" s="514">
        <f t="shared" si="26"/>
        <v>0</v>
      </c>
    </row>
    <row r="127" spans="2:16">
      <c r="B127" s="195" t="str">
        <f t="shared" si="23"/>
        <v/>
      </c>
      <c r="C127" s="507">
        <f>IF(D93="","-",+C126+1)</f>
        <v>2042</v>
      </c>
      <c r="D127" s="374">
        <f>IF(F126+SUM(E$99:E126)=D$92,F126,D$92-SUM(E$99:E126))</f>
        <v>3299502.3320413409</v>
      </c>
      <c r="E127" s="522">
        <f t="shared" si="27"/>
        <v>229453.26190476189</v>
      </c>
      <c r="F127" s="523">
        <f t="shared" si="28"/>
        <v>3070049.0701365788</v>
      </c>
      <c r="G127" s="523">
        <f t="shared" si="29"/>
        <v>3184775.7010889598</v>
      </c>
      <c r="H127" s="526">
        <f t="shared" si="30"/>
        <v>587562.48938885739</v>
      </c>
      <c r="I127" s="577">
        <f t="shared" si="31"/>
        <v>587562.48938885739</v>
      </c>
      <c r="J127" s="514">
        <f t="shared" si="24"/>
        <v>0</v>
      </c>
      <c r="K127" s="514"/>
      <c r="L127" s="525"/>
      <c r="M127" s="514">
        <f t="shared" si="32"/>
        <v>0</v>
      </c>
      <c r="N127" s="525"/>
      <c r="O127" s="514">
        <f t="shared" si="25"/>
        <v>0</v>
      </c>
      <c r="P127" s="514">
        <f t="shared" si="26"/>
        <v>0</v>
      </c>
    </row>
    <row r="128" spans="2:16">
      <c r="B128" s="195" t="str">
        <f t="shared" si="23"/>
        <v/>
      </c>
      <c r="C128" s="507">
        <f>IF(D93="","-",+C127+1)</f>
        <v>2043</v>
      </c>
      <c r="D128" s="374">
        <f>IF(F127+SUM(E$99:E127)=D$92,F127,D$92-SUM(E$99:E127))</f>
        <v>3070049.0701365788</v>
      </c>
      <c r="E128" s="522">
        <f t="shared" si="27"/>
        <v>229453.26190476189</v>
      </c>
      <c r="F128" s="523">
        <f t="shared" si="28"/>
        <v>2840595.8082318166</v>
      </c>
      <c r="G128" s="523">
        <f t="shared" si="29"/>
        <v>2955322.4391841977</v>
      </c>
      <c r="H128" s="526">
        <f t="shared" si="30"/>
        <v>561761.82457710174</v>
      </c>
      <c r="I128" s="577">
        <f t="shared" si="31"/>
        <v>561761.82457710174</v>
      </c>
      <c r="J128" s="514">
        <f t="shared" si="24"/>
        <v>0</v>
      </c>
      <c r="K128" s="514"/>
      <c r="L128" s="525"/>
      <c r="M128" s="514">
        <f t="shared" si="32"/>
        <v>0</v>
      </c>
      <c r="N128" s="525"/>
      <c r="O128" s="514">
        <f t="shared" si="25"/>
        <v>0</v>
      </c>
      <c r="P128" s="514">
        <f t="shared" si="26"/>
        <v>0</v>
      </c>
    </row>
    <row r="129" spans="2:16">
      <c r="B129" s="195" t="str">
        <f t="shared" si="23"/>
        <v/>
      </c>
      <c r="C129" s="507">
        <f>IF(D93="","-",+C128+1)</f>
        <v>2044</v>
      </c>
      <c r="D129" s="374">
        <f>IF(F128+SUM(E$99:E128)=D$92,F128,D$92-SUM(E$99:E128))</f>
        <v>2840595.8082318166</v>
      </c>
      <c r="E129" s="522">
        <f t="shared" si="27"/>
        <v>229453.26190476189</v>
      </c>
      <c r="F129" s="523">
        <f t="shared" si="28"/>
        <v>2611142.5463270545</v>
      </c>
      <c r="G129" s="523">
        <f t="shared" si="29"/>
        <v>2725869.1772794356</v>
      </c>
      <c r="H129" s="526">
        <f t="shared" si="30"/>
        <v>535961.15976534621</v>
      </c>
      <c r="I129" s="577">
        <f t="shared" si="31"/>
        <v>535961.15976534621</v>
      </c>
      <c r="J129" s="514">
        <f t="shared" si="24"/>
        <v>0</v>
      </c>
      <c r="K129" s="514"/>
      <c r="L129" s="525"/>
      <c r="M129" s="514">
        <f t="shared" si="32"/>
        <v>0</v>
      </c>
      <c r="N129" s="525"/>
      <c r="O129" s="514">
        <f t="shared" si="25"/>
        <v>0</v>
      </c>
      <c r="P129" s="514">
        <f t="shared" si="26"/>
        <v>0</v>
      </c>
    </row>
    <row r="130" spans="2:16">
      <c r="B130" s="195" t="str">
        <f t="shared" si="23"/>
        <v/>
      </c>
      <c r="C130" s="507">
        <f>IF(D93="","-",+C129+1)</f>
        <v>2045</v>
      </c>
      <c r="D130" s="374">
        <f>IF(F129+SUM(E$99:E129)=D$92,F129,D$92-SUM(E$99:E129))</f>
        <v>2611142.5463270545</v>
      </c>
      <c r="E130" s="522">
        <f t="shared" si="27"/>
        <v>229453.26190476189</v>
      </c>
      <c r="F130" s="523">
        <f t="shared" si="28"/>
        <v>2381689.2844222924</v>
      </c>
      <c r="G130" s="523">
        <f t="shared" si="29"/>
        <v>2496415.9153746734</v>
      </c>
      <c r="H130" s="526">
        <f t="shared" si="30"/>
        <v>510160.49495359056</v>
      </c>
      <c r="I130" s="577">
        <f t="shared" si="31"/>
        <v>510160.49495359056</v>
      </c>
      <c r="J130" s="514">
        <f t="shared" si="24"/>
        <v>0</v>
      </c>
      <c r="K130" s="514"/>
      <c r="L130" s="525"/>
      <c r="M130" s="514">
        <f t="shared" si="32"/>
        <v>0</v>
      </c>
      <c r="N130" s="525"/>
      <c r="O130" s="514">
        <f t="shared" si="25"/>
        <v>0</v>
      </c>
      <c r="P130" s="514">
        <f t="shared" si="26"/>
        <v>0</v>
      </c>
    </row>
    <row r="131" spans="2:16">
      <c r="B131" s="195" t="str">
        <f t="shared" si="23"/>
        <v/>
      </c>
      <c r="C131" s="507">
        <f>IF(D93="","-",+C130+1)</f>
        <v>2046</v>
      </c>
      <c r="D131" s="374">
        <f>IF(F130+SUM(E$99:E130)=D$92,F130,D$92-SUM(E$99:E130))</f>
        <v>2381689.2844222924</v>
      </c>
      <c r="E131" s="522">
        <f t="shared" si="27"/>
        <v>229453.26190476189</v>
      </c>
      <c r="F131" s="523">
        <f t="shared" si="28"/>
        <v>2152236.0225175302</v>
      </c>
      <c r="G131" s="523">
        <f t="shared" si="29"/>
        <v>2266962.6534699113</v>
      </c>
      <c r="H131" s="526">
        <f t="shared" si="30"/>
        <v>484359.83014183497</v>
      </c>
      <c r="I131" s="577">
        <f t="shared" si="31"/>
        <v>484359.83014183497</v>
      </c>
      <c r="J131" s="514">
        <f t="shared" si="24"/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>
      <c r="B132" s="195" t="str">
        <f t="shared" si="23"/>
        <v/>
      </c>
      <c r="C132" s="507">
        <f>IF(D93="","-",+C131+1)</f>
        <v>2047</v>
      </c>
      <c r="D132" s="374">
        <f>IF(F131+SUM(E$99:E131)=D$92,F131,D$92-SUM(E$99:E131))</f>
        <v>2152236.0225175302</v>
      </c>
      <c r="E132" s="522">
        <f t="shared" si="27"/>
        <v>229453.26190476189</v>
      </c>
      <c r="F132" s="523">
        <f t="shared" si="28"/>
        <v>1922782.7606127684</v>
      </c>
      <c r="G132" s="523">
        <f t="shared" si="29"/>
        <v>2037509.3915651492</v>
      </c>
      <c r="H132" s="526">
        <f t="shared" si="30"/>
        <v>458559.16533007938</v>
      </c>
      <c r="I132" s="577">
        <f t="shared" si="31"/>
        <v>458559.16533007938</v>
      </c>
      <c r="J132" s="514">
        <f t="shared" si="24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>
      <c r="B133" s="195" t="str">
        <f t="shared" si="23"/>
        <v/>
      </c>
      <c r="C133" s="507">
        <f>IF(D93="","-",+C132+1)</f>
        <v>2048</v>
      </c>
      <c r="D133" s="374">
        <f>IF(F132+SUM(E$99:E132)=D$92,F132,D$92-SUM(E$99:E132))</f>
        <v>1922782.7606127684</v>
      </c>
      <c r="E133" s="522">
        <f t="shared" si="27"/>
        <v>229453.26190476189</v>
      </c>
      <c r="F133" s="523">
        <f t="shared" si="28"/>
        <v>1693329.4987080065</v>
      </c>
      <c r="G133" s="523">
        <f t="shared" si="29"/>
        <v>1808056.1296603875</v>
      </c>
      <c r="H133" s="526">
        <f t="shared" si="30"/>
        <v>432758.50051832385</v>
      </c>
      <c r="I133" s="577">
        <f t="shared" si="31"/>
        <v>432758.50051832385</v>
      </c>
      <c r="J133" s="514">
        <f t="shared" si="24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>
      <c r="B134" s="195" t="str">
        <f t="shared" si="23"/>
        <v/>
      </c>
      <c r="C134" s="507">
        <f>IF(D93="","-",+C133+1)</f>
        <v>2049</v>
      </c>
      <c r="D134" s="374">
        <f>IF(F133+SUM(E$99:E133)=D$92,F133,D$92-SUM(E$99:E133))</f>
        <v>1693329.4987080065</v>
      </c>
      <c r="E134" s="522">
        <f t="shared" si="27"/>
        <v>229453.26190476189</v>
      </c>
      <c r="F134" s="523">
        <f t="shared" si="28"/>
        <v>1463876.2368032446</v>
      </c>
      <c r="G134" s="523">
        <f t="shared" si="29"/>
        <v>1578602.8677556254</v>
      </c>
      <c r="H134" s="526">
        <f t="shared" si="30"/>
        <v>406957.83570656821</v>
      </c>
      <c r="I134" s="577">
        <f t="shared" si="31"/>
        <v>406957.83570656821</v>
      </c>
      <c r="J134" s="514">
        <f t="shared" si="24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>
      <c r="B135" s="195" t="str">
        <f t="shared" si="23"/>
        <v/>
      </c>
      <c r="C135" s="507">
        <f>IF(D93="","-",+C134+1)</f>
        <v>2050</v>
      </c>
      <c r="D135" s="374">
        <f>IF(F134+SUM(E$99:E134)=D$92,F134,D$92-SUM(E$99:E134))</f>
        <v>1463876.2368032446</v>
      </c>
      <c r="E135" s="522">
        <f t="shared" si="27"/>
        <v>229453.26190476189</v>
      </c>
      <c r="F135" s="523">
        <f t="shared" si="28"/>
        <v>1234422.9748984827</v>
      </c>
      <c r="G135" s="523">
        <f t="shared" si="29"/>
        <v>1349149.6058508637</v>
      </c>
      <c r="H135" s="526">
        <f t="shared" si="30"/>
        <v>381157.17089481268</v>
      </c>
      <c r="I135" s="577">
        <f t="shared" si="31"/>
        <v>381157.17089481268</v>
      </c>
      <c r="J135" s="514">
        <f t="shared" si="24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>
      <c r="B136" s="195" t="str">
        <f t="shared" si="23"/>
        <v/>
      </c>
      <c r="C136" s="507">
        <f>IF(D93="","-",+C135+1)</f>
        <v>2051</v>
      </c>
      <c r="D136" s="374">
        <f>IF(F135+SUM(E$99:E135)=D$92,F135,D$92-SUM(E$99:E135))</f>
        <v>1234422.9748984827</v>
      </c>
      <c r="E136" s="522">
        <f t="shared" si="27"/>
        <v>229453.26190476189</v>
      </c>
      <c r="F136" s="523">
        <f t="shared" si="28"/>
        <v>1004969.7129937208</v>
      </c>
      <c r="G136" s="523">
        <f t="shared" si="29"/>
        <v>1119696.3439461016</v>
      </c>
      <c r="H136" s="526">
        <f t="shared" si="30"/>
        <v>355356.50608305709</v>
      </c>
      <c r="I136" s="577">
        <f t="shared" si="31"/>
        <v>355356.50608305709</v>
      </c>
      <c r="J136" s="514">
        <f t="shared" si="24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>
      <c r="B137" s="195" t="str">
        <f t="shared" si="23"/>
        <v/>
      </c>
      <c r="C137" s="507">
        <f>IF(D93="","-",+C136+1)</f>
        <v>2052</v>
      </c>
      <c r="D137" s="374">
        <f>IF(F136+SUM(E$99:E136)=D$92,F136,D$92-SUM(E$99:E136))</f>
        <v>1004969.7129937208</v>
      </c>
      <c r="E137" s="522">
        <f t="shared" si="27"/>
        <v>229453.26190476189</v>
      </c>
      <c r="F137" s="523">
        <f t="shared" si="28"/>
        <v>775516.45108895889</v>
      </c>
      <c r="G137" s="523">
        <f t="shared" si="29"/>
        <v>890243.08204133983</v>
      </c>
      <c r="H137" s="526">
        <f t="shared" si="30"/>
        <v>329555.8412713015</v>
      </c>
      <c r="I137" s="577">
        <f t="shared" si="31"/>
        <v>329555.8412713015</v>
      </c>
      <c r="J137" s="514">
        <f t="shared" si="24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>
      <c r="B138" s="195" t="str">
        <f t="shared" si="23"/>
        <v/>
      </c>
      <c r="C138" s="507">
        <f>IF(D93="","-",+C137+1)</f>
        <v>2053</v>
      </c>
      <c r="D138" s="374">
        <f>IF(F137+SUM(E$99:E137)=D$92,F137,D$92-SUM(E$99:E137))</f>
        <v>775516.45108895889</v>
      </c>
      <c r="E138" s="522">
        <f t="shared" si="27"/>
        <v>229453.26190476189</v>
      </c>
      <c r="F138" s="523">
        <f t="shared" si="28"/>
        <v>546063.18918419699</v>
      </c>
      <c r="G138" s="523">
        <f t="shared" si="29"/>
        <v>660789.82013657794</v>
      </c>
      <c r="H138" s="526">
        <f t="shared" si="30"/>
        <v>303755.17645954597</v>
      </c>
      <c r="I138" s="577">
        <f t="shared" si="31"/>
        <v>303755.17645954597</v>
      </c>
      <c r="J138" s="514">
        <f t="shared" si="24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>
      <c r="B139" s="195" t="str">
        <f t="shared" si="23"/>
        <v/>
      </c>
      <c r="C139" s="507">
        <f>IF(D93="","-",+C138+1)</f>
        <v>2054</v>
      </c>
      <c r="D139" s="374">
        <f>IF(F138+SUM(E$99:E138)=D$92,F138,D$92-SUM(E$99:E138))</f>
        <v>546063.18918419699</v>
      </c>
      <c r="E139" s="522">
        <f t="shared" si="27"/>
        <v>229453.26190476189</v>
      </c>
      <c r="F139" s="523">
        <f t="shared" si="28"/>
        <v>316609.9272794351</v>
      </c>
      <c r="G139" s="523">
        <f t="shared" si="29"/>
        <v>431336.55823181605</v>
      </c>
      <c r="H139" s="526">
        <f t="shared" si="30"/>
        <v>277954.51164779038</v>
      </c>
      <c r="I139" s="577">
        <f t="shared" si="31"/>
        <v>277954.51164779038</v>
      </c>
      <c r="J139" s="514">
        <f t="shared" si="24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>
      <c r="B140" s="195" t="str">
        <f t="shared" si="23"/>
        <v/>
      </c>
      <c r="C140" s="507">
        <f>IF(D93="","-",+C139+1)</f>
        <v>2055</v>
      </c>
      <c r="D140" s="374">
        <f>IF(F139+SUM(E$99:E139)=D$92,F139,D$92-SUM(E$99:E139))</f>
        <v>316609.9272794351</v>
      </c>
      <c r="E140" s="522">
        <f t="shared" si="27"/>
        <v>229453.26190476189</v>
      </c>
      <c r="F140" s="523">
        <f t="shared" si="28"/>
        <v>87156.665374673204</v>
      </c>
      <c r="G140" s="523">
        <f t="shared" si="29"/>
        <v>201883.29632705415</v>
      </c>
      <c r="H140" s="526">
        <f t="shared" si="30"/>
        <v>252153.84683603479</v>
      </c>
      <c r="I140" s="577">
        <f t="shared" si="31"/>
        <v>252153.84683603479</v>
      </c>
      <c r="J140" s="514">
        <f t="shared" si="24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>
      <c r="B141" s="195" t="str">
        <f t="shared" si="23"/>
        <v/>
      </c>
      <c r="C141" s="507">
        <f>IF(D93="","-",+C140+1)</f>
        <v>2056</v>
      </c>
      <c r="D141" s="374">
        <f>IF(F140+SUM(E$99:E140)=D$92,F140,D$92-SUM(E$99:E140))</f>
        <v>87156.665374673204</v>
      </c>
      <c r="E141" s="522">
        <f t="shared" si="27"/>
        <v>87156.665374673204</v>
      </c>
      <c r="F141" s="523">
        <f t="shared" si="28"/>
        <v>0</v>
      </c>
      <c r="G141" s="523">
        <f t="shared" si="29"/>
        <v>43578.332687336602</v>
      </c>
      <c r="H141" s="526">
        <f t="shared" si="30"/>
        <v>92056.791637370756</v>
      </c>
      <c r="I141" s="577">
        <f t="shared" si="31"/>
        <v>92056.791637370756</v>
      </c>
      <c r="J141" s="514">
        <f t="shared" si="24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>
      <c r="B142" s="195" t="str">
        <f t="shared" si="23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27"/>
        <v>0</v>
      </c>
      <c r="F142" s="523">
        <f t="shared" si="28"/>
        <v>0</v>
      </c>
      <c r="G142" s="523">
        <f t="shared" si="29"/>
        <v>0</v>
      </c>
      <c r="H142" s="526">
        <f t="shared" si="30"/>
        <v>0</v>
      </c>
      <c r="I142" s="577">
        <f t="shared" si="31"/>
        <v>0</v>
      </c>
      <c r="J142" s="514">
        <f t="shared" si="24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>
      <c r="B143" s="195" t="str">
        <f t="shared" si="23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27"/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24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>
      <c r="B144" s="195" t="str">
        <f t="shared" si="23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27"/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24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>
      <c r="B145" s="195" t="str">
        <f t="shared" si="23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4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>
      <c r="B146" s="195" t="str">
        <f t="shared" si="23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4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>
      <c r="B147" s="195" t="str">
        <f t="shared" si="23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4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>
      <c r="B148" s="195" t="str">
        <f t="shared" si="23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4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>
      <c r="B149" s="195" t="str">
        <f t="shared" si="23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4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>
      <c r="B150" s="195" t="str">
        <f t="shared" si="23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4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>
      <c r="B151" s="195" t="str">
        <f t="shared" si="23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4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>
      <c r="B152" s="195" t="str">
        <f t="shared" si="23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4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>
      <c r="B153" s="195" t="str">
        <f t="shared" si="23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4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.5" thickBot="1">
      <c r="B154" s="195" t="str">
        <f t="shared" si="23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4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>
      <c r="C155" s="374" t="s">
        <v>78</v>
      </c>
      <c r="D155" s="375"/>
      <c r="E155" s="375">
        <f>SUM(E99:E154)</f>
        <v>9637036.9999999981</v>
      </c>
      <c r="F155" s="375"/>
      <c r="G155" s="375"/>
      <c r="H155" s="375">
        <f>SUM(H99:H154)</f>
        <v>32619109.790313568</v>
      </c>
      <c r="I155" s="375">
        <f>SUM(I99:I154)</f>
        <v>32619109.790313568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P162"/>
  <sheetViews>
    <sheetView tabSelected="1" view="pageBreakPreview" zoomScale="81" zoomScaleNormal="100" zoomScaleSheetLayoutView="81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565037.53283672058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565037.53283672058</v>
      </c>
      <c r="O6" s="269"/>
      <c r="P6" s="269"/>
    </row>
    <row r="7" spans="1:16" ht="13.5" thickBot="1">
      <c r="C7" s="467" t="s">
        <v>48</v>
      </c>
      <c r="D7" s="624" t="s">
        <v>312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4866028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115857.80952380953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686182.83562586328</v>
      </c>
      <c r="H21" s="639">
        <v>686182.83562586328</v>
      </c>
      <c r="I21" s="511">
        <f t="shared" si="4"/>
        <v>0</v>
      </c>
      <c r="J21" s="511"/>
      <c r="K21" s="518">
        <f t="shared" si="0"/>
        <v>686182.83562586328</v>
      </c>
      <c r="L21" s="519">
        <f t="shared" si="1"/>
        <v>0</v>
      </c>
      <c r="M21" s="518">
        <f t="shared" si="2"/>
        <v>686182.83562586328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118683.60975609756</v>
      </c>
      <c r="F22" s="629">
        <v>4287164.0052940072</v>
      </c>
      <c r="G22" s="630">
        <v>671098.84918635897</v>
      </c>
      <c r="H22" s="639">
        <v>671098.84918635897</v>
      </c>
      <c r="I22" s="511">
        <f t="shared" si="4"/>
        <v>0</v>
      </c>
      <c r="J22" s="511"/>
      <c r="K22" s="518">
        <f t="shared" si="0"/>
        <v>671098.84918635897</v>
      </c>
      <c r="L22" s="519">
        <f t="shared" si="1"/>
        <v>0</v>
      </c>
      <c r="M22" s="518">
        <f t="shared" si="2"/>
        <v>671098.84918635897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551339.71950731217</v>
      </c>
      <c r="H23" s="639">
        <v>551339.71950731217</v>
      </c>
      <c r="I23" s="511">
        <f t="shared" si="4"/>
        <v>0</v>
      </c>
      <c r="J23" s="511"/>
      <c r="K23" s="518">
        <f t="shared" ref="K23" si="7">G23</f>
        <v>551339.71950731217</v>
      </c>
      <c r="L23" s="519">
        <f t="shared" ref="L23" si="8">IF(K23&lt;&gt;0,+G23-K23,0)</f>
        <v>0</v>
      </c>
      <c r="M23" s="518">
        <f t="shared" ref="M23" si="9">H23</f>
        <v>551339.71950731217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4174000.5634335415</v>
      </c>
      <c r="E24" s="630">
        <v>115857.80952380953</v>
      </c>
      <c r="F24" s="629">
        <v>4058142.7539097317</v>
      </c>
      <c r="G24" s="630">
        <v>552180.11306412728</v>
      </c>
      <c r="H24" s="639">
        <v>552180.11306412728</v>
      </c>
      <c r="I24" s="511">
        <f t="shared" si="4"/>
        <v>0</v>
      </c>
      <c r="J24" s="511"/>
      <c r="K24" s="518">
        <f t="shared" ref="K24" si="10">G24</f>
        <v>552180.11306412728</v>
      </c>
      <c r="L24" s="519">
        <f t="shared" ref="L24" si="11">IF(K24&lt;&gt;0,+G24-K24,0)</f>
        <v>0</v>
      </c>
      <c r="M24" s="518">
        <f t="shared" ref="M24" si="12">H24</f>
        <v>552180.11306412728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523">
        <f>IF(F24+SUM(E$17:E24)=D$10,F24,D$10-SUM(E$17:E24))</f>
        <v>4052622.5860140994</v>
      </c>
      <c r="E25" s="522">
        <f t="shared" ref="E25:E72" si="13">IF(+$I$14&lt;F24,$I$14,D25)</f>
        <v>115857.80952380953</v>
      </c>
      <c r="F25" s="523">
        <f t="shared" ref="F25:F72" si="14">+D25-E25</f>
        <v>3936764.7764902897</v>
      </c>
      <c r="G25" s="524">
        <f t="shared" ref="G25:G51" si="15">+I$12*((D25+F25)/2)+E25</f>
        <v>565037.53283672058</v>
      </c>
      <c r="H25" s="491">
        <f t="shared" ref="H25:H51" si="16">+I$13*((D25+F25)/2)+E25</f>
        <v>565037.53283672058</v>
      </c>
      <c r="I25" s="511">
        <f t="shared" si="4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3936764.7764902897</v>
      </c>
      <c r="E26" s="522">
        <f t="shared" si="13"/>
        <v>115857.80952380953</v>
      </c>
      <c r="F26" s="523">
        <f t="shared" si="14"/>
        <v>3820906.96696648</v>
      </c>
      <c r="G26" s="524">
        <f t="shared" si="15"/>
        <v>552010.00607796491</v>
      </c>
      <c r="H26" s="491">
        <f t="shared" si="16"/>
        <v>552010.00607796491</v>
      </c>
      <c r="I26" s="511">
        <f t="shared" si="4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3820906.96696648</v>
      </c>
      <c r="E27" s="522">
        <f t="shared" si="13"/>
        <v>115857.80952380953</v>
      </c>
      <c r="F27" s="523">
        <f t="shared" si="14"/>
        <v>3705049.1574426703</v>
      </c>
      <c r="G27" s="524">
        <f t="shared" si="15"/>
        <v>538982.47931920935</v>
      </c>
      <c r="H27" s="491">
        <f t="shared" si="16"/>
        <v>538982.47931920935</v>
      </c>
      <c r="I27" s="511">
        <f t="shared" si="4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3705049.1574426703</v>
      </c>
      <c r="E28" s="522">
        <f t="shared" si="13"/>
        <v>115857.80952380953</v>
      </c>
      <c r="F28" s="523">
        <f t="shared" si="14"/>
        <v>3589191.3479188606</v>
      </c>
      <c r="G28" s="524">
        <f t="shared" si="15"/>
        <v>525954.95256045379</v>
      </c>
      <c r="H28" s="491">
        <f t="shared" si="16"/>
        <v>525954.95256045379</v>
      </c>
      <c r="I28" s="511">
        <f t="shared" si="4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3589191.3479188606</v>
      </c>
      <c r="E29" s="522">
        <f t="shared" si="13"/>
        <v>115857.80952380953</v>
      </c>
      <c r="F29" s="523">
        <f t="shared" si="14"/>
        <v>3473333.5383950509</v>
      </c>
      <c r="G29" s="524">
        <f t="shared" si="15"/>
        <v>512927.42580169818</v>
      </c>
      <c r="H29" s="491">
        <f t="shared" si="16"/>
        <v>512927.42580169818</v>
      </c>
      <c r="I29" s="511">
        <f t="shared" si="4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3473333.5383950509</v>
      </c>
      <c r="E30" s="522">
        <f t="shared" si="13"/>
        <v>115857.80952380953</v>
      </c>
      <c r="F30" s="523">
        <f t="shared" si="14"/>
        <v>3357475.7288712412</v>
      </c>
      <c r="G30" s="524">
        <f t="shared" si="15"/>
        <v>499899.89904294262</v>
      </c>
      <c r="H30" s="491">
        <f t="shared" si="16"/>
        <v>499899.89904294262</v>
      </c>
      <c r="I30" s="511">
        <f t="shared" si="4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3357475.7288712412</v>
      </c>
      <c r="E31" s="522">
        <f t="shared" si="13"/>
        <v>115857.80952380953</v>
      </c>
      <c r="F31" s="523">
        <f t="shared" si="14"/>
        <v>3241617.9193474315</v>
      </c>
      <c r="G31" s="524">
        <f t="shared" si="15"/>
        <v>486872.37228418706</v>
      </c>
      <c r="H31" s="491">
        <f t="shared" si="16"/>
        <v>486872.37228418706</v>
      </c>
      <c r="I31" s="511">
        <f t="shared" si="4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3241617.9193474315</v>
      </c>
      <c r="E32" s="522">
        <f t="shared" si="13"/>
        <v>115857.80952380953</v>
      </c>
      <c r="F32" s="523">
        <f t="shared" si="14"/>
        <v>3125760.1098236218</v>
      </c>
      <c r="G32" s="524">
        <f t="shared" si="15"/>
        <v>473844.84552543145</v>
      </c>
      <c r="H32" s="491">
        <f t="shared" si="16"/>
        <v>473844.84552543145</v>
      </c>
      <c r="I32" s="511">
        <f t="shared" si="4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3125760.1098236218</v>
      </c>
      <c r="E33" s="522">
        <f t="shared" si="13"/>
        <v>115857.80952380953</v>
      </c>
      <c r="F33" s="523">
        <f t="shared" si="14"/>
        <v>3009902.3002998121</v>
      </c>
      <c r="G33" s="524">
        <f t="shared" si="15"/>
        <v>460817.31876667589</v>
      </c>
      <c r="H33" s="491">
        <f t="shared" si="16"/>
        <v>460817.31876667589</v>
      </c>
      <c r="I33" s="511">
        <f t="shared" si="4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3009902.3002998121</v>
      </c>
      <c r="E34" s="522">
        <f t="shared" si="13"/>
        <v>115857.80952380953</v>
      </c>
      <c r="F34" s="523">
        <f t="shared" si="14"/>
        <v>2894044.4907760024</v>
      </c>
      <c r="G34" s="524">
        <f t="shared" si="15"/>
        <v>447789.79200792033</v>
      </c>
      <c r="H34" s="491">
        <f t="shared" si="16"/>
        <v>447789.79200792033</v>
      </c>
      <c r="I34" s="511">
        <f t="shared" si="4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2894044.4907760024</v>
      </c>
      <c r="E35" s="522">
        <f t="shared" si="13"/>
        <v>115857.80952380953</v>
      </c>
      <c r="F35" s="523">
        <f t="shared" si="14"/>
        <v>2778186.6812521927</v>
      </c>
      <c r="G35" s="524">
        <f t="shared" si="15"/>
        <v>434762.26524916472</v>
      </c>
      <c r="H35" s="491">
        <f t="shared" si="16"/>
        <v>434762.26524916472</v>
      </c>
      <c r="I35" s="511">
        <f t="shared" si="4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2778186.6812521927</v>
      </c>
      <c r="E36" s="522">
        <f t="shared" si="13"/>
        <v>115857.80952380953</v>
      </c>
      <c r="F36" s="523">
        <f t="shared" si="14"/>
        <v>2662328.871728383</v>
      </c>
      <c r="G36" s="524">
        <f t="shared" si="15"/>
        <v>421734.73849040916</v>
      </c>
      <c r="H36" s="491">
        <f t="shared" si="16"/>
        <v>421734.73849040916</v>
      </c>
      <c r="I36" s="511">
        <f t="shared" si="4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2662328.871728383</v>
      </c>
      <c r="E37" s="522">
        <f t="shared" si="13"/>
        <v>115857.80952380953</v>
      </c>
      <c r="F37" s="523">
        <f t="shared" si="14"/>
        <v>2546471.0622045733</v>
      </c>
      <c r="G37" s="524">
        <f t="shared" si="15"/>
        <v>408707.2117316536</v>
      </c>
      <c r="H37" s="491">
        <f t="shared" si="16"/>
        <v>408707.2117316536</v>
      </c>
      <c r="I37" s="511">
        <f t="shared" si="4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2546471.0622045733</v>
      </c>
      <c r="E38" s="522">
        <f t="shared" si="13"/>
        <v>115857.80952380953</v>
      </c>
      <c r="F38" s="523">
        <f t="shared" si="14"/>
        <v>2430613.2526807636</v>
      </c>
      <c r="G38" s="524">
        <f t="shared" si="15"/>
        <v>395679.68497289799</v>
      </c>
      <c r="H38" s="491">
        <f t="shared" si="16"/>
        <v>395679.68497289799</v>
      </c>
      <c r="I38" s="511">
        <f t="shared" si="4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2430613.2526807636</v>
      </c>
      <c r="E39" s="522">
        <f t="shared" si="13"/>
        <v>115857.80952380953</v>
      </c>
      <c r="F39" s="523">
        <f t="shared" si="14"/>
        <v>2314755.4431569539</v>
      </c>
      <c r="G39" s="524">
        <f t="shared" si="15"/>
        <v>382652.15821414243</v>
      </c>
      <c r="H39" s="491">
        <f t="shared" si="16"/>
        <v>382652.15821414243</v>
      </c>
      <c r="I39" s="511">
        <f t="shared" si="4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2314755.4431569539</v>
      </c>
      <c r="E40" s="522">
        <f t="shared" si="13"/>
        <v>115857.80952380953</v>
      </c>
      <c r="F40" s="523">
        <f t="shared" si="14"/>
        <v>2198897.6336331442</v>
      </c>
      <c r="G40" s="524">
        <f t="shared" si="15"/>
        <v>369624.63145538687</v>
      </c>
      <c r="H40" s="491">
        <f t="shared" si="16"/>
        <v>369624.63145538687</v>
      </c>
      <c r="I40" s="511">
        <f t="shared" si="4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2198897.6336331442</v>
      </c>
      <c r="E41" s="522">
        <f t="shared" si="13"/>
        <v>115857.80952380953</v>
      </c>
      <c r="F41" s="523">
        <f t="shared" si="14"/>
        <v>2083039.8241093347</v>
      </c>
      <c r="G41" s="524">
        <f t="shared" si="15"/>
        <v>356597.10469663132</v>
      </c>
      <c r="H41" s="491">
        <f t="shared" si="16"/>
        <v>356597.10469663132</v>
      </c>
      <c r="I41" s="511">
        <f t="shared" si="4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2083039.8241093347</v>
      </c>
      <c r="E42" s="522">
        <f t="shared" si="13"/>
        <v>115857.80952380953</v>
      </c>
      <c r="F42" s="523">
        <f t="shared" si="14"/>
        <v>1967182.0145855253</v>
      </c>
      <c r="G42" s="524">
        <f t="shared" si="15"/>
        <v>343569.57793787576</v>
      </c>
      <c r="H42" s="491">
        <f t="shared" si="16"/>
        <v>343569.57793787576</v>
      </c>
      <c r="I42" s="511">
        <f t="shared" si="4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1967182.0145855253</v>
      </c>
      <c r="E43" s="522">
        <f t="shared" si="13"/>
        <v>115857.80952380953</v>
      </c>
      <c r="F43" s="523">
        <f t="shared" si="14"/>
        <v>1851324.2050617158</v>
      </c>
      <c r="G43" s="524">
        <f t="shared" si="15"/>
        <v>330542.0511791202</v>
      </c>
      <c r="H43" s="491">
        <f t="shared" si="16"/>
        <v>330542.0511791202</v>
      </c>
      <c r="I43" s="511">
        <f t="shared" si="4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1851324.2050617158</v>
      </c>
      <c r="E44" s="522">
        <f t="shared" si="13"/>
        <v>115857.80952380953</v>
      </c>
      <c r="F44" s="523">
        <f t="shared" si="14"/>
        <v>1735466.3955379063</v>
      </c>
      <c r="G44" s="524">
        <f t="shared" si="15"/>
        <v>317514.52442036464</v>
      </c>
      <c r="H44" s="491">
        <f t="shared" si="16"/>
        <v>317514.52442036464</v>
      </c>
      <c r="I44" s="511">
        <f t="shared" si="4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1735466.3955379063</v>
      </c>
      <c r="E45" s="522">
        <f t="shared" si="13"/>
        <v>115857.80952380953</v>
      </c>
      <c r="F45" s="523">
        <f t="shared" si="14"/>
        <v>1619608.5860140969</v>
      </c>
      <c r="G45" s="524">
        <f t="shared" si="15"/>
        <v>304486.99766160909</v>
      </c>
      <c r="H45" s="491">
        <f t="shared" si="16"/>
        <v>304486.99766160909</v>
      </c>
      <c r="I45" s="511">
        <f t="shared" si="4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1619608.5860140969</v>
      </c>
      <c r="E46" s="522">
        <f t="shared" si="13"/>
        <v>115857.80952380953</v>
      </c>
      <c r="F46" s="523">
        <f t="shared" si="14"/>
        <v>1503750.7764902874</v>
      </c>
      <c r="G46" s="524">
        <f t="shared" si="15"/>
        <v>291459.47090285353</v>
      </c>
      <c r="H46" s="491">
        <f t="shared" si="16"/>
        <v>291459.47090285353</v>
      </c>
      <c r="I46" s="511">
        <f t="shared" si="4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1503750.7764902874</v>
      </c>
      <c r="E47" s="522">
        <f t="shared" si="13"/>
        <v>115857.80952380953</v>
      </c>
      <c r="F47" s="523">
        <f t="shared" si="14"/>
        <v>1387892.9669664779</v>
      </c>
      <c r="G47" s="524">
        <f t="shared" si="15"/>
        <v>278431.94414409797</v>
      </c>
      <c r="H47" s="491">
        <f t="shared" si="16"/>
        <v>278431.94414409797</v>
      </c>
      <c r="I47" s="511">
        <f t="shared" si="4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1387892.9669664779</v>
      </c>
      <c r="E48" s="522">
        <f t="shared" si="13"/>
        <v>115857.80952380953</v>
      </c>
      <c r="F48" s="523">
        <f t="shared" si="14"/>
        <v>1272035.1574426685</v>
      </c>
      <c r="G48" s="524">
        <f t="shared" si="15"/>
        <v>265404.41738534241</v>
      </c>
      <c r="H48" s="491">
        <f t="shared" si="16"/>
        <v>265404.41738534241</v>
      </c>
      <c r="I48" s="511">
        <f t="shared" si="4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1272035.1574426685</v>
      </c>
      <c r="E49" s="522">
        <f t="shared" si="13"/>
        <v>115857.80952380953</v>
      </c>
      <c r="F49" s="523">
        <f t="shared" si="14"/>
        <v>1156177.347918859</v>
      </c>
      <c r="G49" s="524">
        <f t="shared" si="15"/>
        <v>252376.89062658689</v>
      </c>
      <c r="H49" s="491">
        <f t="shared" si="16"/>
        <v>252376.89062658689</v>
      </c>
      <c r="I49" s="511">
        <f t="shared" si="4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1156177.347918859</v>
      </c>
      <c r="E50" s="522">
        <f t="shared" si="13"/>
        <v>115857.80952380953</v>
      </c>
      <c r="F50" s="523">
        <f t="shared" si="14"/>
        <v>1040319.5383950495</v>
      </c>
      <c r="G50" s="524">
        <f t="shared" si="15"/>
        <v>239349.36386783136</v>
      </c>
      <c r="H50" s="491">
        <f t="shared" si="16"/>
        <v>239349.36386783136</v>
      </c>
      <c r="I50" s="511">
        <f t="shared" si="4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1040319.5383950495</v>
      </c>
      <c r="E51" s="522">
        <f t="shared" si="13"/>
        <v>115857.80952380953</v>
      </c>
      <c r="F51" s="523">
        <f t="shared" si="14"/>
        <v>924461.72887124005</v>
      </c>
      <c r="G51" s="524">
        <f t="shared" si="15"/>
        <v>226321.8371090758</v>
      </c>
      <c r="H51" s="491">
        <f t="shared" si="16"/>
        <v>226321.8371090758</v>
      </c>
      <c r="I51" s="511">
        <f t="shared" si="4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924461.72887124005</v>
      </c>
      <c r="E52" s="522">
        <f t="shared" si="13"/>
        <v>115857.80952380953</v>
      </c>
      <c r="F52" s="523">
        <f t="shared" si="14"/>
        <v>808603.91934743058</v>
      </c>
      <c r="G52" s="524">
        <f t="shared" ref="G52:G72" si="18">+I$12*((D52+F52)/2)+E52</f>
        <v>213294.31035032024</v>
      </c>
      <c r="H52" s="491">
        <f t="shared" ref="H52:H72" si="19">+I$13*((D52+F52)/2)+E52</f>
        <v>213294.31035032024</v>
      </c>
      <c r="I52" s="511">
        <f t="shared" si="4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808603.91934743058</v>
      </c>
      <c r="E53" s="522">
        <f t="shared" si="13"/>
        <v>115857.80952380953</v>
      </c>
      <c r="F53" s="523">
        <f t="shared" si="14"/>
        <v>692746.10982362111</v>
      </c>
      <c r="G53" s="524">
        <f t="shared" si="18"/>
        <v>200266.78359156469</v>
      </c>
      <c r="H53" s="491">
        <f t="shared" si="19"/>
        <v>200266.78359156469</v>
      </c>
      <c r="I53" s="511">
        <f t="shared" si="4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692746.10982362111</v>
      </c>
      <c r="E54" s="522">
        <f t="shared" si="13"/>
        <v>115857.80952380953</v>
      </c>
      <c r="F54" s="523">
        <f t="shared" si="14"/>
        <v>576888.30029981164</v>
      </c>
      <c r="G54" s="524">
        <f t="shared" si="18"/>
        <v>187239.25683280913</v>
      </c>
      <c r="H54" s="491">
        <f t="shared" si="19"/>
        <v>187239.25683280913</v>
      </c>
      <c r="I54" s="511">
        <f t="shared" si="4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576888.30029981164</v>
      </c>
      <c r="E55" s="522">
        <f t="shared" si="13"/>
        <v>115857.80952380953</v>
      </c>
      <c r="F55" s="523">
        <f t="shared" si="14"/>
        <v>461030.49077600212</v>
      </c>
      <c r="G55" s="524">
        <f t="shared" si="18"/>
        <v>174211.7300740536</v>
      </c>
      <c r="H55" s="491">
        <f t="shared" si="19"/>
        <v>174211.7300740536</v>
      </c>
      <c r="I55" s="511">
        <f t="shared" si="4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461030.49077600212</v>
      </c>
      <c r="E56" s="522">
        <f t="shared" si="13"/>
        <v>115857.80952380953</v>
      </c>
      <c r="F56" s="523">
        <f t="shared" si="14"/>
        <v>345172.68125219259</v>
      </c>
      <c r="G56" s="524">
        <f t="shared" si="18"/>
        <v>161184.20331529801</v>
      </c>
      <c r="H56" s="491">
        <f t="shared" si="19"/>
        <v>161184.20331529801</v>
      </c>
      <c r="I56" s="511">
        <f t="shared" si="4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345172.68125219259</v>
      </c>
      <c r="E57" s="522">
        <f t="shared" si="13"/>
        <v>115857.80952380953</v>
      </c>
      <c r="F57" s="523">
        <f t="shared" si="14"/>
        <v>229314.87172838306</v>
      </c>
      <c r="G57" s="524">
        <f t="shared" si="18"/>
        <v>148156.67655654249</v>
      </c>
      <c r="H57" s="491">
        <f t="shared" si="19"/>
        <v>148156.67655654249</v>
      </c>
      <c r="I57" s="511">
        <f t="shared" si="4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229314.87172838306</v>
      </c>
      <c r="E58" s="522">
        <f t="shared" si="13"/>
        <v>115857.80952380953</v>
      </c>
      <c r="F58" s="523">
        <f t="shared" si="14"/>
        <v>113457.06220457354</v>
      </c>
      <c r="G58" s="524">
        <f t="shared" si="18"/>
        <v>135129.14979778693</v>
      </c>
      <c r="H58" s="491">
        <f t="shared" si="19"/>
        <v>135129.14979778693</v>
      </c>
      <c r="I58" s="511">
        <f t="shared" si="4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113457.06220457354</v>
      </c>
      <c r="E59" s="522">
        <f t="shared" si="13"/>
        <v>113457.06220457354</v>
      </c>
      <c r="F59" s="523">
        <f t="shared" si="14"/>
        <v>0</v>
      </c>
      <c r="G59" s="524">
        <f t="shared" si="18"/>
        <v>119835.85065187335</v>
      </c>
      <c r="H59" s="491">
        <f t="shared" si="19"/>
        <v>119835.85065187335</v>
      </c>
      <c r="I59" s="511">
        <f t="shared" si="4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4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4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4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4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4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4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4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4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4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4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4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4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4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4866028.0000000009</v>
      </c>
      <c r="F73" s="375"/>
      <c r="G73" s="375">
        <f>SUM(G17:G72)</f>
        <v>16997091.473919887</v>
      </c>
      <c r="H73" s="375">
        <f>SUM(H17:H72)</f>
        <v>16997091.473919887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551339.71950731217</v>
      </c>
      <c r="N87" s="546">
        <f>IF(J92&lt;D11,0,VLOOKUP(J92,C17:O72,11))</f>
        <v>551339.71950731217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571834.25819080928</v>
      </c>
      <c r="N88" s="550">
        <f>IF(J92&lt;D11,0,VLOOKUP(J92,C99:P154,7))</f>
        <v>571834.25819080928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20494.538683497114</v>
      </c>
      <c r="N89" s="555">
        <f>+N88-N87</f>
        <v>20494.538683497114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4866028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115857.80952380953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 t="shared" ref="L99:L105" si="20">H99</f>
        <v>317769.34002768091</v>
      </c>
      <c r="M99" s="519">
        <f t="shared" ref="M99:M105" si="21">IF(L99&lt;&gt;0,+H99-L99,0)</f>
        <v>0</v>
      </c>
      <c r="N99" s="518">
        <f t="shared" ref="N99:N105" si="22">I99</f>
        <v>317769.34002768091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 t="shared" si="20"/>
        <v>720104.80925496051</v>
      </c>
      <c r="M100" s="519">
        <f t="shared" si="21"/>
        <v>0</v>
      </c>
      <c r="N100" s="518">
        <f t="shared" si="22"/>
        <v>720104.80925496051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3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24">+I101-H101</f>
        <v>0</v>
      </c>
      <c r="K101" s="514"/>
      <c r="L101" s="518">
        <f t="shared" si="20"/>
        <v>709589.70185854996</v>
      </c>
      <c r="M101" s="519">
        <f t="shared" si="21"/>
        <v>0</v>
      </c>
      <c r="N101" s="518">
        <f t="shared" si="22"/>
        <v>709589.70185854996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3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24"/>
        <v>0</v>
      </c>
      <c r="K102" s="514"/>
      <c r="L102" s="518">
        <f t="shared" si="20"/>
        <v>672635.50351476576</v>
      </c>
      <c r="M102" s="519">
        <f t="shared" si="21"/>
        <v>0</v>
      </c>
      <c r="N102" s="518">
        <f t="shared" si="22"/>
        <v>672635.50351476576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3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24"/>
        <v>0</v>
      </c>
      <c r="K103" s="514"/>
      <c r="L103" s="518">
        <f t="shared" si="20"/>
        <v>587672.84728048416</v>
      </c>
      <c r="M103" s="519">
        <f t="shared" si="21"/>
        <v>0</v>
      </c>
      <c r="N103" s="518">
        <f t="shared" si="22"/>
        <v>587672.84728048416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3"/>
        <v/>
      </c>
      <c r="C104" s="507">
        <f>IF(D93="","-",+C103+1)</f>
        <v>2019</v>
      </c>
      <c r="D104" s="629">
        <v>4409822.5105204871</v>
      </c>
      <c r="E104" s="630">
        <v>113163.44186046511</v>
      </c>
      <c r="F104" s="631">
        <v>4296659.0686600218</v>
      </c>
      <c r="G104" s="631">
        <v>4353240.7895902544</v>
      </c>
      <c r="H104" s="633">
        <v>579136.71520740201</v>
      </c>
      <c r="I104" s="634">
        <v>579136.71520740201</v>
      </c>
      <c r="J104" s="514">
        <f t="shared" si="24"/>
        <v>0</v>
      </c>
      <c r="K104" s="514"/>
      <c r="L104" s="518">
        <f t="shared" si="20"/>
        <v>579136.71520740201</v>
      </c>
      <c r="M104" s="519">
        <f t="shared" si="21"/>
        <v>0</v>
      </c>
      <c r="N104" s="518">
        <f t="shared" si="22"/>
        <v>579136.71520740201</v>
      </c>
      <c r="O104" s="514">
        <f t="shared" ref="O104:O130" si="25">IF(N104&lt;&gt;0,+I104-N104,0)</f>
        <v>0</v>
      </c>
      <c r="P104" s="514">
        <f t="shared" ref="P104:P130" si="26">+O104-M104</f>
        <v>0</v>
      </c>
    </row>
    <row r="105" spans="1:16">
      <c r="B105" s="195" t="str">
        <f t="shared" si="23"/>
        <v/>
      </c>
      <c r="C105" s="507">
        <f>IF(D93="","-",+C104+1)</f>
        <v>2020</v>
      </c>
      <c r="D105" s="629">
        <v>4296659.0686600218</v>
      </c>
      <c r="E105" s="630">
        <v>115857.80952380953</v>
      </c>
      <c r="F105" s="631">
        <v>4180801.2591362121</v>
      </c>
      <c r="G105" s="631">
        <v>4238730.1638981169</v>
      </c>
      <c r="H105" s="633">
        <v>571834.25819080928</v>
      </c>
      <c r="I105" s="634">
        <v>571834.25819080928</v>
      </c>
      <c r="J105" s="514">
        <f t="shared" si="24"/>
        <v>0</v>
      </c>
      <c r="K105" s="514"/>
      <c r="L105" s="518">
        <f t="shared" si="20"/>
        <v>571834.25819080928</v>
      </c>
      <c r="M105" s="519">
        <f t="shared" si="21"/>
        <v>0</v>
      </c>
      <c r="N105" s="518">
        <f t="shared" si="22"/>
        <v>571834.25819080928</v>
      </c>
      <c r="O105" s="514">
        <f t="shared" si="25"/>
        <v>0</v>
      </c>
      <c r="P105" s="514">
        <f t="shared" si="26"/>
        <v>0</v>
      </c>
    </row>
    <row r="106" spans="1:16">
      <c r="B106" s="195" t="str">
        <f t="shared" si="23"/>
        <v/>
      </c>
      <c r="C106" s="507">
        <f>IF(D93="","-",+C105+1)</f>
        <v>2021</v>
      </c>
      <c r="D106" s="374">
        <f>IF(F105+SUM(E$99:E105)=D$92,F105,D$92-SUM(E$99:E105))</f>
        <v>4180801.2591362121</v>
      </c>
      <c r="E106" s="522">
        <f t="shared" ref="E106:E154" si="27">IF(+$J$96&lt;F105,$J$96,D106)</f>
        <v>115857.80952380953</v>
      </c>
      <c r="F106" s="523">
        <f t="shared" ref="F106:F154" si="28">+D106-E106</f>
        <v>4064943.4496124024</v>
      </c>
      <c r="G106" s="523">
        <f t="shared" ref="G106:G154" si="29">+(F106+D106)/2</f>
        <v>4122872.3543743072</v>
      </c>
      <c r="H106" s="526">
        <f t="shared" ref="H106:H154" si="30">+J$94*G106+E106</f>
        <v>579450.46797560668</v>
      </c>
      <c r="I106" s="577">
        <f t="shared" ref="I106:I154" si="31">+J$95*G106+E106</f>
        <v>579450.46797560668</v>
      </c>
      <c r="J106" s="514">
        <f t="shared" si="24"/>
        <v>0</v>
      </c>
      <c r="K106" s="514"/>
      <c r="L106" s="525"/>
      <c r="M106" s="514">
        <f t="shared" ref="M106:M130" si="32">IF(L106&lt;&gt;0,+H106-L106,0)</f>
        <v>0</v>
      </c>
      <c r="N106" s="525"/>
      <c r="O106" s="514">
        <f t="shared" si="25"/>
        <v>0</v>
      </c>
      <c r="P106" s="514">
        <f t="shared" si="26"/>
        <v>0</v>
      </c>
    </row>
    <row r="107" spans="1:16">
      <c r="B107" s="195" t="str">
        <f t="shared" si="23"/>
        <v/>
      </c>
      <c r="C107" s="507">
        <f>IF(D93="","-",+C106+1)</f>
        <v>2022</v>
      </c>
      <c r="D107" s="374">
        <f>IF(F106+SUM(E$99:E106)=D$92,F106,D$92-SUM(E$99:E106))</f>
        <v>4064943.4496124024</v>
      </c>
      <c r="E107" s="522">
        <f t="shared" si="27"/>
        <v>115857.80952380953</v>
      </c>
      <c r="F107" s="523">
        <f t="shared" si="28"/>
        <v>3949085.6400885927</v>
      </c>
      <c r="G107" s="523">
        <f t="shared" si="29"/>
        <v>4007014.5448504975</v>
      </c>
      <c r="H107" s="526">
        <f t="shared" si="30"/>
        <v>566422.94121685112</v>
      </c>
      <c r="I107" s="577">
        <f t="shared" si="31"/>
        <v>566422.94121685112</v>
      </c>
      <c r="J107" s="514">
        <f t="shared" si="24"/>
        <v>0</v>
      </c>
      <c r="K107" s="514"/>
      <c r="L107" s="525"/>
      <c r="M107" s="514">
        <f t="shared" si="32"/>
        <v>0</v>
      </c>
      <c r="N107" s="525"/>
      <c r="O107" s="514">
        <f t="shared" si="25"/>
        <v>0</v>
      </c>
      <c r="P107" s="514">
        <f t="shared" si="26"/>
        <v>0</v>
      </c>
    </row>
    <row r="108" spans="1:16">
      <c r="B108" s="195" t="str">
        <f t="shared" si="23"/>
        <v/>
      </c>
      <c r="C108" s="507">
        <f>IF(D93="","-",+C107+1)</f>
        <v>2023</v>
      </c>
      <c r="D108" s="374">
        <f>IF(F107+SUM(E$99:E107)=D$92,F107,D$92-SUM(E$99:E107))</f>
        <v>3949085.6400885927</v>
      </c>
      <c r="E108" s="522">
        <f t="shared" si="27"/>
        <v>115857.80952380953</v>
      </c>
      <c r="F108" s="523">
        <f t="shared" si="28"/>
        <v>3833227.830564783</v>
      </c>
      <c r="G108" s="523">
        <f t="shared" si="29"/>
        <v>3891156.7353266878</v>
      </c>
      <c r="H108" s="526">
        <f t="shared" si="30"/>
        <v>553395.41445809556</v>
      </c>
      <c r="I108" s="577">
        <f t="shared" si="31"/>
        <v>553395.41445809556</v>
      </c>
      <c r="J108" s="514">
        <f t="shared" si="24"/>
        <v>0</v>
      </c>
      <c r="K108" s="514"/>
      <c r="L108" s="525"/>
      <c r="M108" s="514">
        <f t="shared" si="32"/>
        <v>0</v>
      </c>
      <c r="N108" s="525"/>
      <c r="O108" s="514">
        <f t="shared" si="25"/>
        <v>0</v>
      </c>
      <c r="P108" s="514">
        <f t="shared" si="26"/>
        <v>0</v>
      </c>
    </row>
    <row r="109" spans="1:16">
      <c r="B109" s="195" t="str">
        <f t="shared" si="23"/>
        <v/>
      </c>
      <c r="C109" s="507">
        <f>IF(D93="","-",+C108+1)</f>
        <v>2024</v>
      </c>
      <c r="D109" s="374">
        <f>IF(F108+SUM(E$99:E108)=D$92,F108,D$92-SUM(E$99:E108))</f>
        <v>3833227.830564783</v>
      </c>
      <c r="E109" s="522">
        <f t="shared" si="27"/>
        <v>115857.80952380953</v>
      </c>
      <c r="F109" s="523">
        <f t="shared" si="28"/>
        <v>3717370.0210409733</v>
      </c>
      <c r="G109" s="523">
        <f t="shared" si="29"/>
        <v>3775298.9258028781</v>
      </c>
      <c r="H109" s="526">
        <f t="shared" si="30"/>
        <v>540367.88769934</v>
      </c>
      <c r="I109" s="577">
        <f t="shared" si="31"/>
        <v>540367.88769934</v>
      </c>
      <c r="J109" s="514">
        <f t="shared" si="24"/>
        <v>0</v>
      </c>
      <c r="K109" s="514"/>
      <c r="L109" s="525"/>
      <c r="M109" s="514">
        <f t="shared" si="32"/>
        <v>0</v>
      </c>
      <c r="N109" s="525"/>
      <c r="O109" s="514">
        <f t="shared" si="25"/>
        <v>0</v>
      </c>
      <c r="P109" s="514">
        <f t="shared" si="26"/>
        <v>0</v>
      </c>
    </row>
    <row r="110" spans="1:16">
      <c r="B110" s="195" t="str">
        <f t="shared" si="23"/>
        <v/>
      </c>
      <c r="C110" s="507">
        <f>IF(D93="","-",+C109+1)</f>
        <v>2025</v>
      </c>
      <c r="D110" s="374">
        <f>IF(F109+SUM(E$99:E109)=D$92,F109,D$92-SUM(E$99:E109))</f>
        <v>3717370.0210409733</v>
      </c>
      <c r="E110" s="522">
        <f t="shared" si="27"/>
        <v>115857.80952380953</v>
      </c>
      <c r="F110" s="523">
        <f t="shared" si="28"/>
        <v>3601512.2115171636</v>
      </c>
      <c r="G110" s="523">
        <f t="shared" si="29"/>
        <v>3659441.1162790684</v>
      </c>
      <c r="H110" s="526">
        <f t="shared" si="30"/>
        <v>527340.36094058445</v>
      </c>
      <c r="I110" s="577">
        <f t="shared" si="31"/>
        <v>527340.36094058445</v>
      </c>
      <c r="J110" s="514">
        <f t="shared" si="24"/>
        <v>0</v>
      </c>
      <c r="K110" s="514"/>
      <c r="L110" s="525"/>
      <c r="M110" s="514">
        <f t="shared" si="32"/>
        <v>0</v>
      </c>
      <c r="N110" s="525"/>
      <c r="O110" s="514">
        <f t="shared" si="25"/>
        <v>0</v>
      </c>
      <c r="P110" s="514">
        <f t="shared" si="26"/>
        <v>0</v>
      </c>
    </row>
    <row r="111" spans="1:16">
      <c r="B111" s="195" t="str">
        <f t="shared" si="23"/>
        <v/>
      </c>
      <c r="C111" s="507">
        <f>IF(D93="","-",+C110+1)</f>
        <v>2026</v>
      </c>
      <c r="D111" s="374">
        <f>IF(F110+SUM(E$99:E110)=D$92,F110,D$92-SUM(E$99:E110))</f>
        <v>3601512.2115171636</v>
      </c>
      <c r="E111" s="522">
        <f t="shared" si="27"/>
        <v>115857.80952380953</v>
      </c>
      <c r="F111" s="523">
        <f t="shared" si="28"/>
        <v>3485654.4019933539</v>
      </c>
      <c r="G111" s="523">
        <f t="shared" si="29"/>
        <v>3543583.3067552587</v>
      </c>
      <c r="H111" s="526">
        <f t="shared" si="30"/>
        <v>514312.83418182889</v>
      </c>
      <c r="I111" s="577">
        <f t="shared" si="31"/>
        <v>514312.83418182889</v>
      </c>
      <c r="J111" s="514">
        <f t="shared" si="24"/>
        <v>0</v>
      </c>
      <c r="K111" s="514"/>
      <c r="L111" s="525"/>
      <c r="M111" s="514">
        <f t="shared" si="32"/>
        <v>0</v>
      </c>
      <c r="N111" s="525"/>
      <c r="O111" s="514">
        <f t="shared" si="25"/>
        <v>0</v>
      </c>
      <c r="P111" s="514">
        <f t="shared" si="26"/>
        <v>0</v>
      </c>
    </row>
    <row r="112" spans="1:16">
      <c r="B112" s="195" t="str">
        <f t="shared" si="23"/>
        <v/>
      </c>
      <c r="C112" s="507">
        <f>IF(D93="","-",+C111+1)</f>
        <v>2027</v>
      </c>
      <c r="D112" s="374">
        <f>IF(F111+SUM(E$99:E111)=D$92,F111,D$92-SUM(E$99:E111))</f>
        <v>3485654.4019933539</v>
      </c>
      <c r="E112" s="522">
        <f t="shared" si="27"/>
        <v>115857.80952380953</v>
      </c>
      <c r="F112" s="523">
        <f t="shared" si="28"/>
        <v>3369796.5924695441</v>
      </c>
      <c r="G112" s="523">
        <f t="shared" si="29"/>
        <v>3427725.497231449</v>
      </c>
      <c r="H112" s="526">
        <f t="shared" si="30"/>
        <v>501285.30742307327</v>
      </c>
      <c r="I112" s="577">
        <f t="shared" si="31"/>
        <v>501285.30742307327</v>
      </c>
      <c r="J112" s="514">
        <f t="shared" si="24"/>
        <v>0</v>
      </c>
      <c r="K112" s="514"/>
      <c r="L112" s="525"/>
      <c r="M112" s="514">
        <f t="shared" si="32"/>
        <v>0</v>
      </c>
      <c r="N112" s="525"/>
      <c r="O112" s="514">
        <f t="shared" si="25"/>
        <v>0</v>
      </c>
      <c r="P112" s="514">
        <f t="shared" si="26"/>
        <v>0</v>
      </c>
    </row>
    <row r="113" spans="2:16">
      <c r="B113" s="195" t="str">
        <f t="shared" si="23"/>
        <v/>
      </c>
      <c r="C113" s="507">
        <f>IF(D93="","-",+C112+1)</f>
        <v>2028</v>
      </c>
      <c r="D113" s="374">
        <f>IF(F112+SUM(E$99:E112)=D$92,F112,D$92-SUM(E$99:E112))</f>
        <v>3369796.5924695441</v>
      </c>
      <c r="E113" s="522">
        <f t="shared" si="27"/>
        <v>115857.80952380953</v>
      </c>
      <c r="F113" s="523">
        <f t="shared" si="28"/>
        <v>3253938.7829457344</v>
      </c>
      <c r="G113" s="523">
        <f t="shared" si="29"/>
        <v>3311867.6877076393</v>
      </c>
      <c r="H113" s="526">
        <f t="shared" si="30"/>
        <v>488257.78066431772</v>
      </c>
      <c r="I113" s="577">
        <f t="shared" si="31"/>
        <v>488257.78066431772</v>
      </c>
      <c r="J113" s="514">
        <f t="shared" si="24"/>
        <v>0</v>
      </c>
      <c r="K113" s="514"/>
      <c r="L113" s="525"/>
      <c r="M113" s="514">
        <f t="shared" si="32"/>
        <v>0</v>
      </c>
      <c r="N113" s="525"/>
      <c r="O113" s="514">
        <f t="shared" si="25"/>
        <v>0</v>
      </c>
      <c r="P113" s="514">
        <f t="shared" si="26"/>
        <v>0</v>
      </c>
    </row>
    <row r="114" spans="2:16">
      <c r="B114" s="195" t="str">
        <f t="shared" si="23"/>
        <v/>
      </c>
      <c r="C114" s="507">
        <f>IF(D93="","-",+C113+1)</f>
        <v>2029</v>
      </c>
      <c r="D114" s="374">
        <f>IF(F113+SUM(E$99:E113)=D$92,F113,D$92-SUM(E$99:E113))</f>
        <v>3253938.7829457344</v>
      </c>
      <c r="E114" s="522">
        <f t="shared" si="27"/>
        <v>115857.80952380953</v>
      </c>
      <c r="F114" s="523">
        <f t="shared" si="28"/>
        <v>3138080.9734219247</v>
      </c>
      <c r="G114" s="523">
        <f t="shared" si="29"/>
        <v>3196009.8781838296</v>
      </c>
      <c r="H114" s="526">
        <f t="shared" si="30"/>
        <v>475230.25390556216</v>
      </c>
      <c r="I114" s="577">
        <f t="shared" si="31"/>
        <v>475230.25390556216</v>
      </c>
      <c r="J114" s="514">
        <f t="shared" si="24"/>
        <v>0</v>
      </c>
      <c r="K114" s="514"/>
      <c r="L114" s="525"/>
      <c r="M114" s="514">
        <f t="shared" si="32"/>
        <v>0</v>
      </c>
      <c r="N114" s="525"/>
      <c r="O114" s="514">
        <f t="shared" si="25"/>
        <v>0</v>
      </c>
      <c r="P114" s="514">
        <f t="shared" si="26"/>
        <v>0</v>
      </c>
    </row>
    <row r="115" spans="2:16">
      <c r="B115" s="195" t="str">
        <f t="shared" si="23"/>
        <v/>
      </c>
      <c r="C115" s="507">
        <f>IF(D93="","-",+C114+1)</f>
        <v>2030</v>
      </c>
      <c r="D115" s="374">
        <f>IF(F114+SUM(E$99:E114)=D$92,F114,D$92-SUM(E$99:E114))</f>
        <v>3138080.9734219247</v>
      </c>
      <c r="E115" s="522">
        <f t="shared" si="27"/>
        <v>115857.80952380953</v>
      </c>
      <c r="F115" s="523">
        <f t="shared" si="28"/>
        <v>3022223.163898115</v>
      </c>
      <c r="G115" s="523">
        <f t="shared" si="29"/>
        <v>3080152.0686600199</v>
      </c>
      <c r="H115" s="526">
        <f t="shared" si="30"/>
        <v>462202.72714680654</v>
      </c>
      <c r="I115" s="577">
        <f t="shared" si="31"/>
        <v>462202.72714680654</v>
      </c>
      <c r="J115" s="514">
        <f t="shared" si="24"/>
        <v>0</v>
      </c>
      <c r="K115" s="514"/>
      <c r="L115" s="525"/>
      <c r="M115" s="514">
        <f t="shared" si="32"/>
        <v>0</v>
      </c>
      <c r="N115" s="525"/>
      <c r="O115" s="514">
        <f t="shared" si="25"/>
        <v>0</v>
      </c>
      <c r="P115" s="514">
        <f t="shared" si="26"/>
        <v>0</v>
      </c>
    </row>
    <row r="116" spans="2:16">
      <c r="B116" s="195" t="str">
        <f t="shared" si="23"/>
        <v/>
      </c>
      <c r="C116" s="507">
        <f>IF(D93="","-",+C115+1)</f>
        <v>2031</v>
      </c>
      <c r="D116" s="374">
        <f>IF(F115+SUM(E$99:E115)=D$92,F115,D$92-SUM(E$99:E115))</f>
        <v>3022223.163898115</v>
      </c>
      <c r="E116" s="522">
        <f t="shared" si="27"/>
        <v>115857.80952380953</v>
      </c>
      <c r="F116" s="523">
        <f t="shared" si="28"/>
        <v>2906365.3543743053</v>
      </c>
      <c r="G116" s="523">
        <f t="shared" si="29"/>
        <v>2964294.2591362102</v>
      </c>
      <c r="H116" s="526">
        <f t="shared" si="30"/>
        <v>449175.20038805099</v>
      </c>
      <c r="I116" s="577">
        <f t="shared" si="31"/>
        <v>449175.20038805099</v>
      </c>
      <c r="J116" s="514">
        <f t="shared" si="24"/>
        <v>0</v>
      </c>
      <c r="K116" s="514"/>
      <c r="L116" s="525"/>
      <c r="M116" s="514">
        <f t="shared" si="32"/>
        <v>0</v>
      </c>
      <c r="N116" s="525"/>
      <c r="O116" s="514">
        <f t="shared" si="25"/>
        <v>0</v>
      </c>
      <c r="P116" s="514">
        <f t="shared" si="26"/>
        <v>0</v>
      </c>
    </row>
    <row r="117" spans="2:16">
      <c r="B117" s="195" t="str">
        <f t="shared" si="23"/>
        <v/>
      </c>
      <c r="C117" s="507">
        <f>IF(D93="","-",+C116+1)</f>
        <v>2032</v>
      </c>
      <c r="D117" s="374">
        <f>IF(F116+SUM(E$99:E116)=D$92,F116,D$92-SUM(E$99:E116))</f>
        <v>2906365.3543743053</v>
      </c>
      <c r="E117" s="522">
        <f t="shared" si="27"/>
        <v>115857.80952380953</v>
      </c>
      <c r="F117" s="523">
        <f t="shared" si="28"/>
        <v>2790507.5448504956</v>
      </c>
      <c r="G117" s="523">
        <f t="shared" si="29"/>
        <v>2848436.4496124005</v>
      </c>
      <c r="H117" s="526">
        <f t="shared" si="30"/>
        <v>436147.67362929543</v>
      </c>
      <c r="I117" s="577">
        <f t="shared" si="31"/>
        <v>436147.67362929543</v>
      </c>
      <c r="J117" s="514">
        <f t="shared" si="24"/>
        <v>0</v>
      </c>
      <c r="K117" s="514"/>
      <c r="L117" s="525"/>
      <c r="M117" s="514">
        <f t="shared" si="32"/>
        <v>0</v>
      </c>
      <c r="N117" s="525"/>
      <c r="O117" s="514">
        <f t="shared" si="25"/>
        <v>0</v>
      </c>
      <c r="P117" s="514">
        <f t="shared" si="26"/>
        <v>0</v>
      </c>
    </row>
    <row r="118" spans="2:16">
      <c r="B118" s="195" t="str">
        <f t="shared" si="23"/>
        <v/>
      </c>
      <c r="C118" s="507">
        <f>IF(D93="","-",+C117+1)</f>
        <v>2033</v>
      </c>
      <c r="D118" s="374">
        <f>IF(F117+SUM(E$99:E117)=D$92,F117,D$92-SUM(E$99:E117))</f>
        <v>2790507.5448504956</v>
      </c>
      <c r="E118" s="522">
        <f t="shared" si="27"/>
        <v>115857.80952380953</v>
      </c>
      <c r="F118" s="523">
        <f t="shared" si="28"/>
        <v>2674649.7353266859</v>
      </c>
      <c r="G118" s="523">
        <f t="shared" si="29"/>
        <v>2732578.6400885908</v>
      </c>
      <c r="H118" s="526">
        <f t="shared" si="30"/>
        <v>423120.14687053981</v>
      </c>
      <c r="I118" s="577">
        <f t="shared" si="31"/>
        <v>423120.14687053981</v>
      </c>
      <c r="J118" s="514">
        <f t="shared" si="24"/>
        <v>0</v>
      </c>
      <c r="K118" s="514"/>
      <c r="L118" s="525"/>
      <c r="M118" s="514">
        <f t="shared" si="32"/>
        <v>0</v>
      </c>
      <c r="N118" s="525"/>
      <c r="O118" s="514">
        <f t="shared" si="25"/>
        <v>0</v>
      </c>
      <c r="P118" s="514">
        <f t="shared" si="26"/>
        <v>0</v>
      </c>
    </row>
    <row r="119" spans="2:16">
      <c r="B119" s="195" t="str">
        <f t="shared" si="23"/>
        <v/>
      </c>
      <c r="C119" s="507">
        <f>IF(D93="","-",+C118+1)</f>
        <v>2034</v>
      </c>
      <c r="D119" s="374">
        <f>IF(F118+SUM(E$99:E118)=D$92,F118,D$92-SUM(E$99:E118))</f>
        <v>2674649.7353266859</v>
      </c>
      <c r="E119" s="522">
        <f t="shared" si="27"/>
        <v>115857.80952380953</v>
      </c>
      <c r="F119" s="523">
        <f t="shared" si="28"/>
        <v>2558791.9258028762</v>
      </c>
      <c r="G119" s="523">
        <f t="shared" si="29"/>
        <v>2616720.8305647811</v>
      </c>
      <c r="H119" s="526">
        <f t="shared" si="30"/>
        <v>410092.62011178426</v>
      </c>
      <c r="I119" s="577">
        <f t="shared" si="31"/>
        <v>410092.62011178426</v>
      </c>
      <c r="J119" s="514">
        <f t="shared" si="24"/>
        <v>0</v>
      </c>
      <c r="K119" s="514"/>
      <c r="L119" s="525"/>
      <c r="M119" s="514">
        <f t="shared" si="32"/>
        <v>0</v>
      </c>
      <c r="N119" s="525"/>
      <c r="O119" s="514">
        <f t="shared" si="25"/>
        <v>0</v>
      </c>
      <c r="P119" s="514">
        <f t="shared" si="26"/>
        <v>0</v>
      </c>
    </row>
    <row r="120" spans="2:16">
      <c r="B120" s="195" t="str">
        <f t="shared" si="23"/>
        <v/>
      </c>
      <c r="C120" s="507">
        <f>IF(D93="","-",+C119+1)</f>
        <v>2035</v>
      </c>
      <c r="D120" s="374">
        <f>IF(F119+SUM(E$99:E119)=D$92,F119,D$92-SUM(E$99:E119))</f>
        <v>2558791.9258028762</v>
      </c>
      <c r="E120" s="522">
        <f t="shared" si="27"/>
        <v>115857.80952380953</v>
      </c>
      <c r="F120" s="523">
        <f t="shared" si="28"/>
        <v>2442934.1162790665</v>
      </c>
      <c r="G120" s="523">
        <f t="shared" si="29"/>
        <v>2500863.0210409714</v>
      </c>
      <c r="H120" s="526">
        <f t="shared" si="30"/>
        <v>397065.0933530287</v>
      </c>
      <c r="I120" s="577">
        <f t="shared" si="31"/>
        <v>397065.0933530287</v>
      </c>
      <c r="J120" s="514">
        <f t="shared" si="24"/>
        <v>0</v>
      </c>
      <c r="K120" s="514"/>
      <c r="L120" s="525"/>
      <c r="M120" s="514">
        <f t="shared" si="32"/>
        <v>0</v>
      </c>
      <c r="N120" s="525"/>
      <c r="O120" s="514">
        <f t="shared" si="25"/>
        <v>0</v>
      </c>
      <c r="P120" s="514">
        <f t="shared" si="26"/>
        <v>0</v>
      </c>
    </row>
    <row r="121" spans="2:16">
      <c r="B121" s="195" t="str">
        <f t="shared" si="23"/>
        <v/>
      </c>
      <c r="C121" s="507">
        <f>IF(D93="","-",+C120+1)</f>
        <v>2036</v>
      </c>
      <c r="D121" s="374">
        <f>IF(F120+SUM(E$99:E120)=D$92,F120,D$92-SUM(E$99:E120))</f>
        <v>2442934.1162790665</v>
      </c>
      <c r="E121" s="522">
        <f t="shared" si="27"/>
        <v>115857.80952380953</v>
      </c>
      <c r="F121" s="523">
        <f t="shared" si="28"/>
        <v>2327076.3067552568</v>
      </c>
      <c r="G121" s="523">
        <f t="shared" si="29"/>
        <v>2385005.2115171617</v>
      </c>
      <c r="H121" s="526">
        <f t="shared" si="30"/>
        <v>384037.56659427308</v>
      </c>
      <c r="I121" s="577">
        <f t="shared" si="31"/>
        <v>384037.56659427308</v>
      </c>
      <c r="J121" s="514">
        <f t="shared" si="24"/>
        <v>0</v>
      </c>
      <c r="K121" s="514"/>
      <c r="L121" s="525"/>
      <c r="M121" s="514">
        <f t="shared" si="32"/>
        <v>0</v>
      </c>
      <c r="N121" s="525"/>
      <c r="O121" s="514">
        <f t="shared" si="25"/>
        <v>0</v>
      </c>
      <c r="P121" s="514">
        <f t="shared" si="26"/>
        <v>0</v>
      </c>
    </row>
    <row r="122" spans="2:16">
      <c r="B122" s="195" t="str">
        <f t="shared" si="23"/>
        <v/>
      </c>
      <c r="C122" s="507">
        <f>IF(D93="","-",+C121+1)</f>
        <v>2037</v>
      </c>
      <c r="D122" s="374">
        <f>IF(F121+SUM(E$99:E121)=D$92,F121,D$92-SUM(E$99:E121))</f>
        <v>2327076.3067552568</v>
      </c>
      <c r="E122" s="522">
        <f t="shared" si="27"/>
        <v>115857.80952380953</v>
      </c>
      <c r="F122" s="523">
        <f t="shared" si="28"/>
        <v>2211218.4972314471</v>
      </c>
      <c r="G122" s="523">
        <f t="shared" si="29"/>
        <v>2269147.401993352</v>
      </c>
      <c r="H122" s="526">
        <f t="shared" si="30"/>
        <v>371010.03983551753</v>
      </c>
      <c r="I122" s="577">
        <f t="shared" si="31"/>
        <v>371010.03983551753</v>
      </c>
      <c r="J122" s="514">
        <f t="shared" si="24"/>
        <v>0</v>
      </c>
      <c r="K122" s="514"/>
      <c r="L122" s="525"/>
      <c r="M122" s="514">
        <f t="shared" si="32"/>
        <v>0</v>
      </c>
      <c r="N122" s="525"/>
      <c r="O122" s="514">
        <f t="shared" si="25"/>
        <v>0</v>
      </c>
      <c r="P122" s="514">
        <f t="shared" si="26"/>
        <v>0</v>
      </c>
    </row>
    <row r="123" spans="2:16">
      <c r="B123" s="195" t="str">
        <f t="shared" si="23"/>
        <v/>
      </c>
      <c r="C123" s="507">
        <f>IF(D93="","-",+C122+1)</f>
        <v>2038</v>
      </c>
      <c r="D123" s="374">
        <f>IF(F122+SUM(E$99:E122)=D$92,F122,D$92-SUM(E$99:E122))</f>
        <v>2211218.4972314471</v>
      </c>
      <c r="E123" s="522">
        <f t="shared" si="27"/>
        <v>115857.80952380953</v>
      </c>
      <c r="F123" s="523">
        <f t="shared" si="28"/>
        <v>2095360.6877076377</v>
      </c>
      <c r="G123" s="523">
        <f t="shared" si="29"/>
        <v>2153289.5924695423</v>
      </c>
      <c r="H123" s="526">
        <f t="shared" si="30"/>
        <v>357982.51307676197</v>
      </c>
      <c r="I123" s="577">
        <f t="shared" si="31"/>
        <v>357982.51307676197</v>
      </c>
      <c r="J123" s="514">
        <f t="shared" si="24"/>
        <v>0</v>
      </c>
      <c r="K123" s="514"/>
      <c r="L123" s="525"/>
      <c r="M123" s="514">
        <f t="shared" si="32"/>
        <v>0</v>
      </c>
      <c r="N123" s="525"/>
      <c r="O123" s="514">
        <f t="shared" si="25"/>
        <v>0</v>
      </c>
      <c r="P123" s="514">
        <f t="shared" si="26"/>
        <v>0</v>
      </c>
    </row>
    <row r="124" spans="2:16">
      <c r="B124" s="195" t="str">
        <f t="shared" si="23"/>
        <v/>
      </c>
      <c r="C124" s="507">
        <f>IF(D93="","-",+C123+1)</f>
        <v>2039</v>
      </c>
      <c r="D124" s="374">
        <f>IF(F123+SUM(E$99:E123)=D$92,F123,D$92-SUM(E$99:E123))</f>
        <v>2095360.6877076377</v>
      </c>
      <c r="E124" s="522">
        <f t="shared" si="27"/>
        <v>115857.80952380953</v>
      </c>
      <c r="F124" s="523">
        <f t="shared" si="28"/>
        <v>1979502.8781838282</v>
      </c>
      <c r="G124" s="523">
        <f t="shared" si="29"/>
        <v>2037431.7829457331</v>
      </c>
      <c r="H124" s="526">
        <f t="shared" si="30"/>
        <v>344954.98631800641</v>
      </c>
      <c r="I124" s="577">
        <f t="shared" si="31"/>
        <v>344954.98631800641</v>
      </c>
      <c r="J124" s="514">
        <f t="shared" si="24"/>
        <v>0</v>
      </c>
      <c r="K124" s="514"/>
      <c r="L124" s="525"/>
      <c r="M124" s="514">
        <f t="shared" si="32"/>
        <v>0</v>
      </c>
      <c r="N124" s="525"/>
      <c r="O124" s="514">
        <f t="shared" si="25"/>
        <v>0</v>
      </c>
      <c r="P124" s="514">
        <f t="shared" si="26"/>
        <v>0</v>
      </c>
    </row>
    <row r="125" spans="2:16">
      <c r="B125" s="195" t="str">
        <f t="shared" si="23"/>
        <v/>
      </c>
      <c r="C125" s="507">
        <f>IF(D93="","-",+C124+1)</f>
        <v>2040</v>
      </c>
      <c r="D125" s="374">
        <f>IF(F124+SUM(E$99:E124)=D$92,F124,D$92-SUM(E$99:E124))</f>
        <v>1979502.8781838282</v>
      </c>
      <c r="E125" s="522">
        <f t="shared" si="27"/>
        <v>115857.80952380953</v>
      </c>
      <c r="F125" s="523">
        <f t="shared" si="28"/>
        <v>1863645.0686600187</v>
      </c>
      <c r="G125" s="523">
        <f t="shared" si="29"/>
        <v>1921573.9734219234</v>
      </c>
      <c r="H125" s="526">
        <f t="shared" si="30"/>
        <v>331927.45955925086</v>
      </c>
      <c r="I125" s="577">
        <f t="shared" si="31"/>
        <v>331927.45955925086</v>
      </c>
      <c r="J125" s="514">
        <f t="shared" si="24"/>
        <v>0</v>
      </c>
      <c r="K125" s="514"/>
      <c r="L125" s="525"/>
      <c r="M125" s="514">
        <f t="shared" si="32"/>
        <v>0</v>
      </c>
      <c r="N125" s="525"/>
      <c r="O125" s="514">
        <f t="shared" si="25"/>
        <v>0</v>
      </c>
      <c r="P125" s="514">
        <f t="shared" si="26"/>
        <v>0</v>
      </c>
    </row>
    <row r="126" spans="2:16">
      <c r="B126" s="195" t="str">
        <f t="shared" si="23"/>
        <v/>
      </c>
      <c r="C126" s="507">
        <f>IF(D93="","-",+C125+1)</f>
        <v>2041</v>
      </c>
      <c r="D126" s="374">
        <f>IF(F125+SUM(E$99:E125)=D$92,F125,D$92-SUM(E$99:E125))</f>
        <v>1863645.0686600187</v>
      </c>
      <c r="E126" s="522">
        <f t="shared" si="27"/>
        <v>115857.80952380953</v>
      </c>
      <c r="F126" s="523">
        <f t="shared" si="28"/>
        <v>1747787.2591362093</v>
      </c>
      <c r="G126" s="523">
        <f t="shared" si="29"/>
        <v>1805716.1638981141</v>
      </c>
      <c r="H126" s="526">
        <f t="shared" si="30"/>
        <v>318899.9328004953</v>
      </c>
      <c r="I126" s="577">
        <f t="shared" si="31"/>
        <v>318899.9328004953</v>
      </c>
      <c r="J126" s="514">
        <f t="shared" si="24"/>
        <v>0</v>
      </c>
      <c r="K126" s="514"/>
      <c r="L126" s="525"/>
      <c r="M126" s="514">
        <f t="shared" si="32"/>
        <v>0</v>
      </c>
      <c r="N126" s="525"/>
      <c r="O126" s="514">
        <f t="shared" si="25"/>
        <v>0</v>
      </c>
      <c r="P126" s="514">
        <f t="shared" si="26"/>
        <v>0</v>
      </c>
    </row>
    <row r="127" spans="2:16">
      <c r="B127" s="195" t="str">
        <f t="shared" si="23"/>
        <v/>
      </c>
      <c r="C127" s="507">
        <f>IF(D93="","-",+C126+1)</f>
        <v>2042</v>
      </c>
      <c r="D127" s="374">
        <f>IF(F126+SUM(E$99:E126)=D$92,F126,D$92-SUM(E$99:E126))</f>
        <v>1747787.2591362093</v>
      </c>
      <c r="E127" s="522">
        <f t="shared" si="27"/>
        <v>115857.80952380953</v>
      </c>
      <c r="F127" s="523">
        <f t="shared" si="28"/>
        <v>1631929.4496123998</v>
      </c>
      <c r="G127" s="523">
        <f t="shared" si="29"/>
        <v>1689858.3543743044</v>
      </c>
      <c r="H127" s="526">
        <f t="shared" si="30"/>
        <v>305872.40604173974</v>
      </c>
      <c r="I127" s="577">
        <f t="shared" si="31"/>
        <v>305872.40604173974</v>
      </c>
      <c r="J127" s="514">
        <f t="shared" si="24"/>
        <v>0</v>
      </c>
      <c r="K127" s="514"/>
      <c r="L127" s="525"/>
      <c r="M127" s="514">
        <f t="shared" si="32"/>
        <v>0</v>
      </c>
      <c r="N127" s="525"/>
      <c r="O127" s="514">
        <f t="shared" si="25"/>
        <v>0</v>
      </c>
      <c r="P127" s="514">
        <f t="shared" si="26"/>
        <v>0</v>
      </c>
    </row>
    <row r="128" spans="2:16">
      <c r="B128" s="195" t="str">
        <f t="shared" si="23"/>
        <v/>
      </c>
      <c r="C128" s="507">
        <f>IF(D93="","-",+C127+1)</f>
        <v>2043</v>
      </c>
      <c r="D128" s="374">
        <f>IF(F127+SUM(E$99:E127)=D$92,F127,D$92-SUM(E$99:E127))</f>
        <v>1631929.4496123998</v>
      </c>
      <c r="E128" s="522">
        <f t="shared" si="27"/>
        <v>115857.80952380953</v>
      </c>
      <c r="F128" s="523">
        <f t="shared" si="28"/>
        <v>1516071.6400885903</v>
      </c>
      <c r="G128" s="523">
        <f t="shared" si="29"/>
        <v>1574000.5448504952</v>
      </c>
      <c r="H128" s="526">
        <f t="shared" si="30"/>
        <v>292844.87928298418</v>
      </c>
      <c r="I128" s="577">
        <f t="shared" si="31"/>
        <v>292844.87928298418</v>
      </c>
      <c r="J128" s="514">
        <f t="shared" si="24"/>
        <v>0</v>
      </c>
      <c r="K128" s="514"/>
      <c r="L128" s="525"/>
      <c r="M128" s="514">
        <f t="shared" si="32"/>
        <v>0</v>
      </c>
      <c r="N128" s="525"/>
      <c r="O128" s="514">
        <f t="shared" si="25"/>
        <v>0</v>
      </c>
      <c r="P128" s="514">
        <f t="shared" si="26"/>
        <v>0</v>
      </c>
    </row>
    <row r="129" spans="2:16">
      <c r="B129" s="195" t="str">
        <f t="shared" si="23"/>
        <v/>
      </c>
      <c r="C129" s="507">
        <f>IF(D93="","-",+C128+1)</f>
        <v>2044</v>
      </c>
      <c r="D129" s="374">
        <f>IF(F128+SUM(E$99:E128)=D$92,F128,D$92-SUM(E$99:E128))</f>
        <v>1516071.6400885903</v>
      </c>
      <c r="E129" s="522">
        <f t="shared" si="27"/>
        <v>115857.80952380953</v>
      </c>
      <c r="F129" s="523">
        <f t="shared" si="28"/>
        <v>1400213.8305647809</v>
      </c>
      <c r="G129" s="523">
        <f t="shared" si="29"/>
        <v>1458142.7353266855</v>
      </c>
      <c r="H129" s="526">
        <f t="shared" si="30"/>
        <v>279817.35252422863</v>
      </c>
      <c r="I129" s="577">
        <f t="shared" si="31"/>
        <v>279817.35252422863</v>
      </c>
      <c r="J129" s="514">
        <f t="shared" si="24"/>
        <v>0</v>
      </c>
      <c r="K129" s="514"/>
      <c r="L129" s="525"/>
      <c r="M129" s="514">
        <f t="shared" si="32"/>
        <v>0</v>
      </c>
      <c r="N129" s="525"/>
      <c r="O129" s="514">
        <f t="shared" si="25"/>
        <v>0</v>
      </c>
      <c r="P129" s="514">
        <f t="shared" si="26"/>
        <v>0</v>
      </c>
    </row>
    <row r="130" spans="2:16">
      <c r="B130" s="195" t="str">
        <f t="shared" si="23"/>
        <v/>
      </c>
      <c r="C130" s="507">
        <f>IF(D93="","-",+C129+1)</f>
        <v>2045</v>
      </c>
      <c r="D130" s="374">
        <f>IF(F129+SUM(E$99:E129)=D$92,F129,D$92-SUM(E$99:E129))</f>
        <v>1400213.8305647809</v>
      </c>
      <c r="E130" s="522">
        <f t="shared" si="27"/>
        <v>115857.80952380953</v>
      </c>
      <c r="F130" s="523">
        <f t="shared" si="28"/>
        <v>1284356.0210409714</v>
      </c>
      <c r="G130" s="523">
        <f t="shared" si="29"/>
        <v>1342284.9258028762</v>
      </c>
      <c r="H130" s="526">
        <f t="shared" si="30"/>
        <v>266789.82576547313</v>
      </c>
      <c r="I130" s="577">
        <f t="shared" si="31"/>
        <v>266789.82576547313</v>
      </c>
      <c r="J130" s="514">
        <f t="shared" si="24"/>
        <v>0</v>
      </c>
      <c r="K130" s="514"/>
      <c r="L130" s="525"/>
      <c r="M130" s="514">
        <f t="shared" si="32"/>
        <v>0</v>
      </c>
      <c r="N130" s="525"/>
      <c r="O130" s="514">
        <f t="shared" si="25"/>
        <v>0</v>
      </c>
      <c r="P130" s="514">
        <f t="shared" si="26"/>
        <v>0</v>
      </c>
    </row>
    <row r="131" spans="2:16">
      <c r="B131" s="195" t="str">
        <f t="shared" si="23"/>
        <v/>
      </c>
      <c r="C131" s="507">
        <f>IF(D93="","-",+C130+1)</f>
        <v>2046</v>
      </c>
      <c r="D131" s="374">
        <f>IF(F130+SUM(E$99:E130)=D$92,F130,D$92-SUM(E$99:E130))</f>
        <v>1284356.0210409714</v>
      </c>
      <c r="E131" s="522">
        <f t="shared" si="27"/>
        <v>115857.80952380953</v>
      </c>
      <c r="F131" s="523">
        <f t="shared" si="28"/>
        <v>1168498.2115171619</v>
      </c>
      <c r="G131" s="523">
        <f t="shared" si="29"/>
        <v>1226427.1162790665</v>
      </c>
      <c r="H131" s="526">
        <f t="shared" si="30"/>
        <v>253762.29900671754</v>
      </c>
      <c r="I131" s="577">
        <f t="shared" si="31"/>
        <v>253762.29900671754</v>
      </c>
      <c r="J131" s="514">
        <f t="shared" si="24"/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>
      <c r="B132" s="195" t="str">
        <f t="shared" si="23"/>
        <v/>
      </c>
      <c r="C132" s="507">
        <f>IF(D93="","-",+C131+1)</f>
        <v>2047</v>
      </c>
      <c r="D132" s="374">
        <f>IF(F131+SUM(E$99:E131)=D$92,F131,D$92-SUM(E$99:E131))</f>
        <v>1168498.2115171619</v>
      </c>
      <c r="E132" s="522">
        <f t="shared" si="27"/>
        <v>115857.80952380953</v>
      </c>
      <c r="F132" s="523">
        <f t="shared" si="28"/>
        <v>1052640.4019933525</v>
      </c>
      <c r="G132" s="523">
        <f t="shared" si="29"/>
        <v>1110569.3067552573</v>
      </c>
      <c r="H132" s="526">
        <f t="shared" si="30"/>
        <v>240734.77224796201</v>
      </c>
      <c r="I132" s="577">
        <f t="shared" si="31"/>
        <v>240734.77224796201</v>
      </c>
      <c r="J132" s="514">
        <f t="shared" si="24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>
      <c r="B133" s="195" t="str">
        <f t="shared" si="23"/>
        <v/>
      </c>
      <c r="C133" s="507">
        <f>IF(D93="","-",+C132+1)</f>
        <v>2048</v>
      </c>
      <c r="D133" s="374">
        <f>IF(F132+SUM(E$99:E132)=D$92,F132,D$92-SUM(E$99:E132))</f>
        <v>1052640.4019933525</v>
      </c>
      <c r="E133" s="522">
        <f t="shared" si="27"/>
        <v>115857.80952380953</v>
      </c>
      <c r="F133" s="523">
        <f t="shared" si="28"/>
        <v>936782.59246954299</v>
      </c>
      <c r="G133" s="523">
        <f t="shared" si="29"/>
        <v>994711.49723144772</v>
      </c>
      <c r="H133" s="526">
        <f t="shared" si="30"/>
        <v>227707.24548920646</v>
      </c>
      <c r="I133" s="577">
        <f t="shared" si="31"/>
        <v>227707.24548920646</v>
      </c>
      <c r="J133" s="514">
        <f t="shared" si="24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>
      <c r="B134" s="195" t="str">
        <f t="shared" si="23"/>
        <v/>
      </c>
      <c r="C134" s="507">
        <f>IF(D93="","-",+C133+1)</f>
        <v>2049</v>
      </c>
      <c r="D134" s="374">
        <f>IF(F133+SUM(E$99:E133)=D$92,F133,D$92-SUM(E$99:E133))</f>
        <v>936782.59246954299</v>
      </c>
      <c r="E134" s="522">
        <f t="shared" si="27"/>
        <v>115857.80952380953</v>
      </c>
      <c r="F134" s="523">
        <f t="shared" si="28"/>
        <v>820924.78294573352</v>
      </c>
      <c r="G134" s="523">
        <f t="shared" si="29"/>
        <v>878853.68770763825</v>
      </c>
      <c r="H134" s="526">
        <f t="shared" si="30"/>
        <v>214679.7187304509</v>
      </c>
      <c r="I134" s="577">
        <f t="shared" si="31"/>
        <v>214679.7187304509</v>
      </c>
      <c r="J134" s="514">
        <f t="shared" si="24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>
      <c r="B135" s="195" t="str">
        <f t="shared" si="23"/>
        <v/>
      </c>
      <c r="C135" s="507">
        <f>IF(D93="","-",+C134+1)</f>
        <v>2050</v>
      </c>
      <c r="D135" s="374">
        <f>IF(F134+SUM(E$99:E134)=D$92,F134,D$92-SUM(E$99:E134))</f>
        <v>820924.78294573352</v>
      </c>
      <c r="E135" s="522">
        <f t="shared" si="27"/>
        <v>115857.80952380953</v>
      </c>
      <c r="F135" s="523">
        <f t="shared" si="28"/>
        <v>705066.97342192405</v>
      </c>
      <c r="G135" s="523">
        <f t="shared" si="29"/>
        <v>762995.87818382878</v>
      </c>
      <c r="H135" s="526">
        <f t="shared" si="30"/>
        <v>201652.19197169534</v>
      </c>
      <c r="I135" s="577">
        <f t="shared" si="31"/>
        <v>201652.19197169534</v>
      </c>
      <c r="J135" s="514">
        <f t="shared" si="24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>
      <c r="B136" s="195" t="str">
        <f t="shared" si="23"/>
        <v/>
      </c>
      <c r="C136" s="507">
        <f>IF(D93="","-",+C135+1)</f>
        <v>2051</v>
      </c>
      <c r="D136" s="374">
        <f>IF(F135+SUM(E$99:E135)=D$92,F135,D$92-SUM(E$99:E135))</f>
        <v>705066.97342192405</v>
      </c>
      <c r="E136" s="522">
        <f t="shared" si="27"/>
        <v>115857.80952380953</v>
      </c>
      <c r="F136" s="523">
        <f t="shared" si="28"/>
        <v>589209.16389811458</v>
      </c>
      <c r="G136" s="523">
        <f t="shared" si="29"/>
        <v>647138.06866001931</v>
      </c>
      <c r="H136" s="526">
        <f t="shared" si="30"/>
        <v>188624.66521293981</v>
      </c>
      <c r="I136" s="577">
        <f t="shared" si="31"/>
        <v>188624.66521293981</v>
      </c>
      <c r="J136" s="514">
        <f t="shared" si="24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>
      <c r="B137" s="195" t="str">
        <f t="shared" si="23"/>
        <v/>
      </c>
      <c r="C137" s="507">
        <f>IF(D93="","-",+C136+1)</f>
        <v>2052</v>
      </c>
      <c r="D137" s="374">
        <f>IF(F136+SUM(E$99:E136)=D$92,F136,D$92-SUM(E$99:E136))</f>
        <v>589209.16389811458</v>
      </c>
      <c r="E137" s="522">
        <f t="shared" si="27"/>
        <v>115857.80952380953</v>
      </c>
      <c r="F137" s="523">
        <f t="shared" si="28"/>
        <v>473351.35437430505</v>
      </c>
      <c r="G137" s="523">
        <f t="shared" si="29"/>
        <v>531280.25913620985</v>
      </c>
      <c r="H137" s="526">
        <f t="shared" si="30"/>
        <v>175597.13845418426</v>
      </c>
      <c r="I137" s="577">
        <f t="shared" si="31"/>
        <v>175597.13845418426</v>
      </c>
      <c r="J137" s="514">
        <f t="shared" si="24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>
      <c r="B138" s="195" t="str">
        <f t="shared" si="23"/>
        <v/>
      </c>
      <c r="C138" s="507">
        <f>IF(D93="","-",+C137+1)</f>
        <v>2053</v>
      </c>
      <c r="D138" s="374">
        <f>IF(F137+SUM(E$99:E137)=D$92,F137,D$92-SUM(E$99:E137))</f>
        <v>473351.35437430505</v>
      </c>
      <c r="E138" s="522">
        <f t="shared" si="27"/>
        <v>115857.80952380953</v>
      </c>
      <c r="F138" s="523">
        <f t="shared" si="28"/>
        <v>357493.54485049553</v>
      </c>
      <c r="G138" s="523">
        <f t="shared" si="29"/>
        <v>415422.44961240026</v>
      </c>
      <c r="H138" s="526">
        <f t="shared" si="30"/>
        <v>162569.6116954287</v>
      </c>
      <c r="I138" s="577">
        <f t="shared" si="31"/>
        <v>162569.6116954287</v>
      </c>
      <c r="J138" s="514">
        <f t="shared" si="24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>
      <c r="B139" s="195" t="str">
        <f t="shared" si="23"/>
        <v/>
      </c>
      <c r="C139" s="507">
        <f>IF(D93="","-",+C138+1)</f>
        <v>2054</v>
      </c>
      <c r="D139" s="374">
        <f>IF(F138+SUM(E$99:E138)=D$92,F138,D$92-SUM(E$99:E138))</f>
        <v>357493.54485049553</v>
      </c>
      <c r="E139" s="522">
        <f t="shared" si="27"/>
        <v>115857.80952380953</v>
      </c>
      <c r="F139" s="523">
        <f t="shared" si="28"/>
        <v>241635.735326686</v>
      </c>
      <c r="G139" s="523">
        <f t="shared" si="29"/>
        <v>299564.64008859079</v>
      </c>
      <c r="H139" s="526">
        <f t="shared" si="30"/>
        <v>149542.08493667314</v>
      </c>
      <c r="I139" s="577">
        <f t="shared" si="31"/>
        <v>149542.08493667314</v>
      </c>
      <c r="J139" s="514">
        <f t="shared" si="24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>
      <c r="B140" s="195" t="str">
        <f t="shared" si="23"/>
        <v/>
      </c>
      <c r="C140" s="507">
        <f>IF(D93="","-",+C139+1)</f>
        <v>2055</v>
      </c>
      <c r="D140" s="374">
        <f>IF(F139+SUM(E$99:E139)=D$92,F139,D$92-SUM(E$99:E139))</f>
        <v>241635.735326686</v>
      </c>
      <c r="E140" s="522">
        <f t="shared" si="27"/>
        <v>115857.80952380953</v>
      </c>
      <c r="F140" s="523">
        <f t="shared" si="28"/>
        <v>125777.92580287647</v>
      </c>
      <c r="G140" s="523">
        <f t="shared" si="29"/>
        <v>183706.83056478124</v>
      </c>
      <c r="H140" s="526">
        <f t="shared" si="30"/>
        <v>136514.55817791758</v>
      </c>
      <c r="I140" s="577">
        <f t="shared" si="31"/>
        <v>136514.55817791758</v>
      </c>
      <c r="J140" s="514">
        <f t="shared" si="24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>
      <c r="B141" s="195" t="str">
        <f t="shared" si="23"/>
        <v/>
      </c>
      <c r="C141" s="507">
        <f>IF(D93="","-",+C140+1)</f>
        <v>2056</v>
      </c>
      <c r="D141" s="374">
        <f>IF(F140+SUM(E$99:E140)=D$92,F140,D$92-SUM(E$99:E140))</f>
        <v>125777.92580287647</v>
      </c>
      <c r="E141" s="522">
        <f t="shared" si="27"/>
        <v>115857.80952380953</v>
      </c>
      <c r="F141" s="523">
        <f t="shared" si="28"/>
        <v>9920.1162790669478</v>
      </c>
      <c r="G141" s="523">
        <f t="shared" si="29"/>
        <v>67849.021040971711</v>
      </c>
      <c r="H141" s="526">
        <f t="shared" si="30"/>
        <v>123487.03141916203</v>
      </c>
      <c r="I141" s="577">
        <f t="shared" si="31"/>
        <v>123487.03141916203</v>
      </c>
      <c r="J141" s="514">
        <f t="shared" si="24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>
      <c r="B142" s="195" t="str">
        <f t="shared" si="23"/>
        <v/>
      </c>
      <c r="C142" s="507">
        <f>IF(D93="","-",+C141+1)</f>
        <v>2057</v>
      </c>
      <c r="D142" s="374">
        <f>IF(F141+SUM(E$99:E141)=D$92,F141,D$92-SUM(E$99:E141))</f>
        <v>9920.1162790669478</v>
      </c>
      <c r="E142" s="522">
        <f t="shared" si="27"/>
        <v>9920.1162790669478</v>
      </c>
      <c r="F142" s="523">
        <f t="shared" si="28"/>
        <v>0</v>
      </c>
      <c r="G142" s="523">
        <f t="shared" si="29"/>
        <v>4960.0581395334739</v>
      </c>
      <c r="H142" s="526">
        <f t="shared" si="30"/>
        <v>10477.845537054312</v>
      </c>
      <c r="I142" s="577">
        <f t="shared" si="31"/>
        <v>10477.845537054312</v>
      </c>
      <c r="J142" s="514">
        <f t="shared" si="24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>
      <c r="B143" s="195" t="str">
        <f t="shared" si="23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27"/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24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>
      <c r="B144" s="195" t="str">
        <f t="shared" si="23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27"/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24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>
      <c r="B145" s="195" t="str">
        <f t="shared" si="23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4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>
      <c r="B146" s="195" t="str">
        <f t="shared" si="23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4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>
      <c r="B147" s="195" t="str">
        <f t="shared" si="23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4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>
      <c r="B148" s="195" t="str">
        <f t="shared" si="23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4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>
      <c r="B149" s="195" t="str">
        <f t="shared" si="23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4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>
      <c r="B150" s="195" t="str">
        <f t="shared" si="23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4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>
      <c r="B151" s="195" t="str">
        <f t="shared" si="23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4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>
      <c r="B152" s="195" t="str">
        <f t="shared" si="23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4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>
      <c r="B153" s="195" t="str">
        <f t="shared" si="23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4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.5" thickBot="1">
      <c r="B154" s="195" t="str">
        <f t="shared" si="23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4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>
      <c r="C155" s="374" t="s">
        <v>78</v>
      </c>
      <c r="D155" s="375"/>
      <c r="E155" s="375">
        <f>SUM(E99:E154)</f>
        <v>4866028</v>
      </c>
      <c r="F155" s="375"/>
      <c r="G155" s="375"/>
      <c r="H155" s="375">
        <f>SUM(H99:H154)</f>
        <v>16822096.009977549</v>
      </c>
      <c r="I155" s="375">
        <f>SUM(I99:I154)</f>
        <v>16822096.009977549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P162"/>
  <sheetViews>
    <sheetView tabSelected="1" view="pageBreakPreview" zoomScale="72" zoomScaleNormal="100" zoomScaleSheetLayoutView="7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5703125" style="183" customWidth="1"/>
    <col min="10" max="10" width="18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607711.1233156696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607711.1233156696</v>
      </c>
      <c r="O6" s="269"/>
      <c r="P6" s="269"/>
    </row>
    <row r="7" spans="1:16" ht="13.5" thickBot="1">
      <c r="C7" s="467" t="s">
        <v>48</v>
      </c>
      <c r="D7" s="624" t="s">
        <v>314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313</v>
      </c>
      <c r="E9" s="637" t="s">
        <v>323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125933.19047619047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738549.45587790722</v>
      </c>
      <c r="H21" s="639">
        <v>738549.45587790722</v>
      </c>
      <c r="I21" s="511">
        <f t="shared" si="4"/>
        <v>0</v>
      </c>
      <c r="J21" s="511"/>
      <c r="K21" s="518">
        <f t="shared" si="0"/>
        <v>738549.45587790722</v>
      </c>
      <c r="L21" s="519">
        <f t="shared" si="1"/>
        <v>0</v>
      </c>
      <c r="M21" s="518">
        <f t="shared" si="2"/>
        <v>738549.45587790722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129004.73170731707</v>
      </c>
      <c r="F22" s="629">
        <v>4602504.1201955546</v>
      </c>
      <c r="G22" s="630">
        <v>722153.71574408386</v>
      </c>
      <c r="H22" s="639">
        <v>722153.71574408386</v>
      </c>
      <c r="I22" s="511">
        <f t="shared" si="4"/>
        <v>0</v>
      </c>
      <c r="J22" s="511"/>
      <c r="K22" s="518">
        <f t="shared" si="0"/>
        <v>722153.71574408386</v>
      </c>
      <c r="L22" s="519">
        <f t="shared" si="1"/>
        <v>0</v>
      </c>
      <c r="M22" s="518">
        <f t="shared" si="2"/>
        <v>722153.71574408386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593403.20733019966</v>
      </c>
      <c r="H23" s="639">
        <v>593403.20733019966</v>
      </c>
      <c r="I23" s="511">
        <f t="shared" si="4"/>
        <v>0</v>
      </c>
      <c r="J23" s="511"/>
      <c r="K23" s="518">
        <f t="shared" ref="K23" si="7">G23</f>
        <v>593403.20733019966</v>
      </c>
      <c r="L23" s="519">
        <f t="shared" ref="L23" si="8">IF(K23&lt;&gt;0,+G23-K23,0)</f>
        <v>0</v>
      </c>
      <c r="M23" s="518">
        <f t="shared" ref="M23" si="9">H23</f>
        <v>593403.20733019966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4479499.6085676476</v>
      </c>
      <c r="E24" s="630">
        <v>125933.19047619047</v>
      </c>
      <c r="F24" s="629">
        <v>4353566.4180914573</v>
      </c>
      <c r="G24" s="630">
        <v>594105.76321991044</v>
      </c>
      <c r="H24" s="639">
        <v>594105.76321991044</v>
      </c>
      <c r="I24" s="511">
        <f t="shared" si="4"/>
        <v>0</v>
      </c>
      <c r="J24" s="511"/>
      <c r="K24" s="518">
        <f t="shared" ref="K24" si="10">G24</f>
        <v>594105.76321991044</v>
      </c>
      <c r="L24" s="519">
        <f t="shared" ref="L24" si="11">IF(K24&lt;&gt;0,+G24-K24,0)</f>
        <v>0</v>
      </c>
      <c r="M24" s="518">
        <f t="shared" ref="M24" si="12">H24</f>
        <v>594105.76321991044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523">
        <f>IF(F24+SUM(E$17:E24)=D$10,F24,D$10-SUM(E$17:E24))</f>
        <v>4347566.1980120465</v>
      </c>
      <c r="E25" s="522">
        <f t="shared" ref="E25:E72" si="13">IF(+$I$14&lt;F24,$I$14,D25)</f>
        <v>125933.19047619047</v>
      </c>
      <c r="F25" s="523">
        <f t="shared" ref="F25:F72" si="14">+D25-E25</f>
        <v>4221633.0075358562</v>
      </c>
      <c r="G25" s="524">
        <f t="shared" ref="G25:G51" si="15">+I$12*((D25+F25)/2)+E25</f>
        <v>607711.1233156696</v>
      </c>
      <c r="H25" s="491">
        <f t="shared" ref="H25:H51" si="16">+I$13*((D25+F25)/2)+E25</f>
        <v>607711.1233156696</v>
      </c>
      <c r="I25" s="511">
        <f t="shared" si="4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4221633.0075358562</v>
      </c>
      <c r="E26" s="522">
        <f t="shared" si="13"/>
        <v>125933.19047619047</v>
      </c>
      <c r="F26" s="523">
        <f t="shared" si="14"/>
        <v>4095699.8170596659</v>
      </c>
      <c r="G26" s="524">
        <f t="shared" si="15"/>
        <v>593550.6794449708</v>
      </c>
      <c r="H26" s="491">
        <f t="shared" si="16"/>
        <v>593550.6794449708</v>
      </c>
      <c r="I26" s="511">
        <f t="shared" si="4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4095699.8170596659</v>
      </c>
      <c r="E27" s="522">
        <f t="shared" si="13"/>
        <v>125933.19047619047</v>
      </c>
      <c r="F27" s="523">
        <f t="shared" si="14"/>
        <v>3969766.6265834756</v>
      </c>
      <c r="G27" s="524">
        <f t="shared" si="15"/>
        <v>579390.23557427188</v>
      </c>
      <c r="H27" s="491">
        <f t="shared" si="16"/>
        <v>579390.23557427188</v>
      </c>
      <c r="I27" s="511">
        <f t="shared" si="4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3969766.6265834756</v>
      </c>
      <c r="E28" s="522">
        <f t="shared" si="13"/>
        <v>125933.19047619047</v>
      </c>
      <c r="F28" s="523">
        <f t="shared" si="14"/>
        <v>3843833.4361072853</v>
      </c>
      <c r="G28" s="524">
        <f t="shared" si="15"/>
        <v>565229.79170357296</v>
      </c>
      <c r="H28" s="491">
        <f t="shared" si="16"/>
        <v>565229.79170357296</v>
      </c>
      <c r="I28" s="511">
        <f t="shared" si="4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3843833.4361072853</v>
      </c>
      <c r="E29" s="522">
        <f t="shared" si="13"/>
        <v>125933.19047619047</v>
      </c>
      <c r="F29" s="523">
        <f t="shared" si="14"/>
        <v>3717900.245631095</v>
      </c>
      <c r="G29" s="524">
        <f t="shared" si="15"/>
        <v>551069.34783287405</v>
      </c>
      <c r="H29" s="491">
        <f t="shared" si="16"/>
        <v>551069.34783287405</v>
      </c>
      <c r="I29" s="511">
        <f t="shared" si="4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3717900.245631095</v>
      </c>
      <c r="E30" s="522">
        <f t="shared" si="13"/>
        <v>125933.19047619047</v>
      </c>
      <c r="F30" s="523">
        <f t="shared" si="14"/>
        <v>3591967.0551549047</v>
      </c>
      <c r="G30" s="524">
        <f t="shared" si="15"/>
        <v>536908.90396217513</v>
      </c>
      <c r="H30" s="491">
        <f t="shared" si="16"/>
        <v>536908.90396217513</v>
      </c>
      <c r="I30" s="511">
        <f t="shared" si="4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3591967.0551549047</v>
      </c>
      <c r="E31" s="522">
        <f t="shared" si="13"/>
        <v>125933.19047619047</v>
      </c>
      <c r="F31" s="523">
        <f t="shared" si="14"/>
        <v>3466033.8646787144</v>
      </c>
      <c r="G31" s="524">
        <f t="shared" si="15"/>
        <v>522748.46009147627</v>
      </c>
      <c r="H31" s="491">
        <f t="shared" si="16"/>
        <v>522748.46009147627</v>
      </c>
      <c r="I31" s="511">
        <f t="shared" si="4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3466033.8646787144</v>
      </c>
      <c r="E32" s="522">
        <f t="shared" si="13"/>
        <v>125933.19047619047</v>
      </c>
      <c r="F32" s="523">
        <f t="shared" si="14"/>
        <v>3340100.6742025241</v>
      </c>
      <c r="G32" s="524">
        <f t="shared" si="15"/>
        <v>508588.01622077735</v>
      </c>
      <c r="H32" s="491">
        <f t="shared" si="16"/>
        <v>508588.01622077735</v>
      </c>
      <c r="I32" s="511">
        <f t="shared" si="4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3340100.6742025241</v>
      </c>
      <c r="E33" s="522">
        <f t="shared" si="13"/>
        <v>125933.19047619047</v>
      </c>
      <c r="F33" s="523">
        <f t="shared" si="14"/>
        <v>3214167.4837263338</v>
      </c>
      <c r="G33" s="524">
        <f t="shared" si="15"/>
        <v>494427.57235007844</v>
      </c>
      <c r="H33" s="491">
        <f t="shared" si="16"/>
        <v>494427.57235007844</v>
      </c>
      <c r="I33" s="511">
        <f t="shared" si="4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3214167.4837263338</v>
      </c>
      <c r="E34" s="522">
        <f t="shared" si="13"/>
        <v>125933.19047619047</v>
      </c>
      <c r="F34" s="523">
        <f t="shared" si="14"/>
        <v>3088234.2932501435</v>
      </c>
      <c r="G34" s="524">
        <f t="shared" si="15"/>
        <v>480267.12847937958</v>
      </c>
      <c r="H34" s="491">
        <f t="shared" si="16"/>
        <v>480267.12847937958</v>
      </c>
      <c r="I34" s="511">
        <f t="shared" si="4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3088234.2932501435</v>
      </c>
      <c r="E35" s="522">
        <f t="shared" si="13"/>
        <v>125933.19047619047</v>
      </c>
      <c r="F35" s="523">
        <f t="shared" si="14"/>
        <v>2962301.1027739532</v>
      </c>
      <c r="G35" s="524">
        <f t="shared" si="15"/>
        <v>466106.68460868066</v>
      </c>
      <c r="H35" s="491">
        <f t="shared" si="16"/>
        <v>466106.68460868066</v>
      </c>
      <c r="I35" s="511">
        <f t="shared" si="4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2962301.1027739532</v>
      </c>
      <c r="E36" s="522">
        <f t="shared" si="13"/>
        <v>125933.19047619047</v>
      </c>
      <c r="F36" s="523">
        <f t="shared" si="14"/>
        <v>2836367.9122977629</v>
      </c>
      <c r="G36" s="524">
        <f t="shared" si="15"/>
        <v>451946.24073798175</v>
      </c>
      <c r="H36" s="491">
        <f t="shared" si="16"/>
        <v>451946.24073798175</v>
      </c>
      <c r="I36" s="511">
        <f t="shared" si="4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2836367.9122977629</v>
      </c>
      <c r="E37" s="522">
        <f t="shared" si="13"/>
        <v>125933.19047619047</v>
      </c>
      <c r="F37" s="523">
        <f t="shared" si="14"/>
        <v>2710434.7218215726</v>
      </c>
      <c r="G37" s="524">
        <f t="shared" si="15"/>
        <v>437785.79686728283</v>
      </c>
      <c r="H37" s="491">
        <f t="shared" si="16"/>
        <v>437785.79686728283</v>
      </c>
      <c r="I37" s="511">
        <f t="shared" si="4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2710434.7218215726</v>
      </c>
      <c r="E38" s="522">
        <f t="shared" si="13"/>
        <v>125933.19047619047</v>
      </c>
      <c r="F38" s="523">
        <f t="shared" si="14"/>
        <v>2584501.5313453823</v>
      </c>
      <c r="G38" s="524">
        <f t="shared" si="15"/>
        <v>423625.35299658397</v>
      </c>
      <c r="H38" s="491">
        <f t="shared" si="16"/>
        <v>423625.35299658397</v>
      </c>
      <c r="I38" s="511">
        <f t="shared" si="4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2584501.5313453823</v>
      </c>
      <c r="E39" s="522">
        <f t="shared" si="13"/>
        <v>125933.19047619047</v>
      </c>
      <c r="F39" s="523">
        <f t="shared" si="14"/>
        <v>2458568.340869192</v>
      </c>
      <c r="G39" s="524">
        <f t="shared" si="15"/>
        <v>409464.90912588505</v>
      </c>
      <c r="H39" s="491">
        <f t="shared" si="16"/>
        <v>409464.90912588505</v>
      </c>
      <c r="I39" s="511">
        <f t="shared" si="4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2458568.340869192</v>
      </c>
      <c r="E40" s="522">
        <f t="shared" si="13"/>
        <v>125933.19047619047</v>
      </c>
      <c r="F40" s="523">
        <f t="shared" si="14"/>
        <v>2332635.1503930017</v>
      </c>
      <c r="G40" s="524">
        <f t="shared" si="15"/>
        <v>395304.46525518614</v>
      </c>
      <c r="H40" s="491">
        <f t="shared" si="16"/>
        <v>395304.46525518614</v>
      </c>
      <c r="I40" s="511">
        <f t="shared" si="4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2332635.1503930017</v>
      </c>
      <c r="E41" s="522">
        <f t="shared" si="13"/>
        <v>125933.19047619047</v>
      </c>
      <c r="F41" s="523">
        <f t="shared" si="14"/>
        <v>2206701.9599168114</v>
      </c>
      <c r="G41" s="524">
        <f t="shared" si="15"/>
        <v>381144.02138448728</v>
      </c>
      <c r="H41" s="491">
        <f t="shared" si="16"/>
        <v>381144.02138448728</v>
      </c>
      <c r="I41" s="511">
        <f t="shared" si="4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2206701.9599168114</v>
      </c>
      <c r="E42" s="522">
        <f t="shared" si="13"/>
        <v>125933.19047619047</v>
      </c>
      <c r="F42" s="523">
        <f t="shared" si="14"/>
        <v>2080768.7694406209</v>
      </c>
      <c r="G42" s="524">
        <f t="shared" si="15"/>
        <v>366983.57751378836</v>
      </c>
      <c r="H42" s="491">
        <f t="shared" si="16"/>
        <v>366983.57751378836</v>
      </c>
      <c r="I42" s="511">
        <f t="shared" si="4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2080768.7694406209</v>
      </c>
      <c r="E43" s="522">
        <f t="shared" si="13"/>
        <v>125933.19047619047</v>
      </c>
      <c r="F43" s="523">
        <f t="shared" si="14"/>
        <v>1954835.5789644304</v>
      </c>
      <c r="G43" s="524">
        <f t="shared" si="15"/>
        <v>352823.13364308939</v>
      </c>
      <c r="H43" s="491">
        <f t="shared" si="16"/>
        <v>352823.13364308939</v>
      </c>
      <c r="I43" s="511">
        <f t="shared" si="4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1954835.5789644304</v>
      </c>
      <c r="E44" s="522">
        <f t="shared" si="13"/>
        <v>125933.19047619047</v>
      </c>
      <c r="F44" s="523">
        <f t="shared" si="14"/>
        <v>1828902.3884882398</v>
      </c>
      <c r="G44" s="524">
        <f t="shared" si="15"/>
        <v>338662.68977239047</v>
      </c>
      <c r="H44" s="491">
        <f t="shared" si="16"/>
        <v>338662.68977239047</v>
      </c>
      <c r="I44" s="511">
        <f t="shared" si="4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1828902.3884882398</v>
      </c>
      <c r="E45" s="522">
        <f t="shared" si="13"/>
        <v>125933.19047619047</v>
      </c>
      <c r="F45" s="523">
        <f t="shared" si="14"/>
        <v>1702969.1980120493</v>
      </c>
      <c r="G45" s="524">
        <f t="shared" si="15"/>
        <v>324502.24590169149</v>
      </c>
      <c r="H45" s="491">
        <f t="shared" si="16"/>
        <v>324502.24590169149</v>
      </c>
      <c r="I45" s="511">
        <f t="shared" si="4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1702969.1980120493</v>
      </c>
      <c r="E46" s="522">
        <f t="shared" si="13"/>
        <v>125933.19047619047</v>
      </c>
      <c r="F46" s="523">
        <f t="shared" si="14"/>
        <v>1577036.0075358588</v>
      </c>
      <c r="G46" s="524">
        <f t="shared" si="15"/>
        <v>310341.80203099264</v>
      </c>
      <c r="H46" s="491">
        <f t="shared" si="16"/>
        <v>310341.80203099264</v>
      </c>
      <c r="I46" s="511">
        <f t="shared" si="4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1577036.0075358588</v>
      </c>
      <c r="E47" s="522">
        <f t="shared" si="13"/>
        <v>125933.19047619047</v>
      </c>
      <c r="F47" s="523">
        <f t="shared" si="14"/>
        <v>1451102.8170596682</v>
      </c>
      <c r="G47" s="524">
        <f t="shared" si="15"/>
        <v>296181.35816029366</v>
      </c>
      <c r="H47" s="491">
        <f t="shared" si="16"/>
        <v>296181.35816029366</v>
      </c>
      <c r="I47" s="511">
        <f t="shared" si="4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1451102.8170596682</v>
      </c>
      <c r="E48" s="522">
        <f t="shared" si="13"/>
        <v>125933.19047619047</v>
      </c>
      <c r="F48" s="523">
        <f t="shared" si="14"/>
        <v>1325169.6265834777</v>
      </c>
      <c r="G48" s="524">
        <f t="shared" si="15"/>
        <v>282020.91428959474</v>
      </c>
      <c r="H48" s="491">
        <f t="shared" si="16"/>
        <v>282020.91428959474</v>
      </c>
      <c r="I48" s="511">
        <f t="shared" si="4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1325169.6265834777</v>
      </c>
      <c r="E49" s="522">
        <f t="shared" si="13"/>
        <v>125933.19047619047</v>
      </c>
      <c r="F49" s="523">
        <f t="shared" si="14"/>
        <v>1199236.4361072872</v>
      </c>
      <c r="G49" s="524">
        <f t="shared" si="15"/>
        <v>267860.47041889583</v>
      </c>
      <c r="H49" s="491">
        <f t="shared" si="16"/>
        <v>267860.47041889583</v>
      </c>
      <c r="I49" s="511">
        <f t="shared" si="4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1199236.4361072872</v>
      </c>
      <c r="E50" s="522">
        <f t="shared" si="13"/>
        <v>125933.19047619047</v>
      </c>
      <c r="F50" s="523">
        <f t="shared" si="14"/>
        <v>1073303.2456310967</v>
      </c>
      <c r="G50" s="524">
        <f t="shared" si="15"/>
        <v>253700.02654819691</v>
      </c>
      <c r="H50" s="491">
        <f t="shared" si="16"/>
        <v>253700.02654819691</v>
      </c>
      <c r="I50" s="511">
        <f t="shared" si="4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1073303.2456310967</v>
      </c>
      <c r="E51" s="522">
        <f t="shared" si="13"/>
        <v>125933.19047619047</v>
      </c>
      <c r="F51" s="523">
        <f t="shared" si="14"/>
        <v>947370.05515490612</v>
      </c>
      <c r="G51" s="524">
        <f t="shared" si="15"/>
        <v>239539.58267749797</v>
      </c>
      <c r="H51" s="491">
        <f t="shared" si="16"/>
        <v>239539.58267749797</v>
      </c>
      <c r="I51" s="511">
        <f t="shared" si="4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947370.05515490612</v>
      </c>
      <c r="E52" s="522">
        <f t="shared" si="13"/>
        <v>125933.19047619047</v>
      </c>
      <c r="F52" s="523">
        <f t="shared" si="14"/>
        <v>821436.86467871559</v>
      </c>
      <c r="G52" s="524">
        <f t="shared" ref="G52:G72" si="18">+I$12*((D52+F52)/2)+E52</f>
        <v>225379.13880679902</v>
      </c>
      <c r="H52" s="491">
        <f t="shared" ref="H52:H72" si="19">+I$13*((D52+F52)/2)+E52</f>
        <v>225379.13880679902</v>
      </c>
      <c r="I52" s="511">
        <f t="shared" si="4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821436.86467871559</v>
      </c>
      <c r="E53" s="522">
        <f t="shared" si="13"/>
        <v>125933.19047619047</v>
      </c>
      <c r="F53" s="523">
        <f t="shared" si="14"/>
        <v>695503.67420252506</v>
      </c>
      <c r="G53" s="524">
        <f t="shared" si="18"/>
        <v>211218.6949361001</v>
      </c>
      <c r="H53" s="491">
        <f t="shared" si="19"/>
        <v>211218.6949361001</v>
      </c>
      <c r="I53" s="511">
        <f t="shared" si="4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695503.67420252506</v>
      </c>
      <c r="E54" s="522">
        <f t="shared" si="13"/>
        <v>125933.19047619047</v>
      </c>
      <c r="F54" s="523">
        <f t="shared" si="14"/>
        <v>569570.48372633453</v>
      </c>
      <c r="G54" s="524">
        <f t="shared" si="18"/>
        <v>197058.25106540119</v>
      </c>
      <c r="H54" s="491">
        <f t="shared" si="19"/>
        <v>197058.25106540119</v>
      </c>
      <c r="I54" s="511">
        <f t="shared" si="4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569570.48372633453</v>
      </c>
      <c r="E55" s="522">
        <f t="shared" si="13"/>
        <v>125933.19047619047</v>
      </c>
      <c r="F55" s="523">
        <f t="shared" si="14"/>
        <v>443637.29325014405</v>
      </c>
      <c r="G55" s="524">
        <f t="shared" si="18"/>
        <v>182897.80719470224</v>
      </c>
      <c r="H55" s="491">
        <f t="shared" si="19"/>
        <v>182897.80719470224</v>
      </c>
      <c r="I55" s="511">
        <f t="shared" si="4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443637.29325014405</v>
      </c>
      <c r="E56" s="522">
        <f t="shared" si="13"/>
        <v>125933.19047619047</v>
      </c>
      <c r="F56" s="523">
        <f t="shared" si="14"/>
        <v>317704.10277395358</v>
      </c>
      <c r="G56" s="524">
        <f t="shared" si="18"/>
        <v>168737.36332400335</v>
      </c>
      <c r="H56" s="491">
        <f t="shared" si="19"/>
        <v>168737.36332400335</v>
      </c>
      <c r="I56" s="511">
        <f t="shared" si="4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317704.10277395358</v>
      </c>
      <c r="E57" s="522">
        <f t="shared" si="13"/>
        <v>125933.19047619047</v>
      </c>
      <c r="F57" s="523">
        <f t="shared" si="14"/>
        <v>191770.91229776311</v>
      </c>
      <c r="G57" s="524">
        <f t="shared" si="18"/>
        <v>154576.91945330441</v>
      </c>
      <c r="H57" s="491">
        <f t="shared" si="19"/>
        <v>154576.91945330441</v>
      </c>
      <c r="I57" s="511">
        <f t="shared" si="4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191770.91229776311</v>
      </c>
      <c r="E58" s="522">
        <f t="shared" si="13"/>
        <v>125933.19047619047</v>
      </c>
      <c r="F58" s="523">
        <f t="shared" si="14"/>
        <v>65837.721821572632</v>
      </c>
      <c r="G58" s="524">
        <f t="shared" si="18"/>
        <v>140416.47558260549</v>
      </c>
      <c r="H58" s="491">
        <f t="shared" si="19"/>
        <v>140416.47558260549</v>
      </c>
      <c r="I58" s="511">
        <f t="shared" si="4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65837.721821572632</v>
      </c>
      <c r="E59" s="522">
        <f t="shared" si="13"/>
        <v>65837.721821572632</v>
      </c>
      <c r="F59" s="523">
        <f t="shared" si="14"/>
        <v>0</v>
      </c>
      <c r="G59" s="524">
        <f t="shared" si="18"/>
        <v>69539.253407105411</v>
      </c>
      <c r="H59" s="491">
        <f t="shared" si="19"/>
        <v>69539.253407105411</v>
      </c>
      <c r="I59" s="511">
        <f t="shared" si="4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4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4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4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4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4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4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4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4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4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4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4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4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4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5289193.9999999991</v>
      </c>
      <c r="F73" s="375"/>
      <c r="G73" s="375">
        <f>SUM(G17:G72)</f>
        <v>18296826.6645009</v>
      </c>
      <c r="H73" s="375">
        <f>SUM(H17:H72)</f>
        <v>18296826.6645009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593403.20733019966</v>
      </c>
      <c r="N87" s="546">
        <f>IF(J92&lt;D11,0,VLOOKUP(J92,C17:O72,11))</f>
        <v>593403.20733019966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614259.46268042875</v>
      </c>
      <c r="N88" s="550">
        <f>IF(J92&lt;D11,0,VLOOKUP(J92,C99:P154,7))</f>
        <v>614259.46268042875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20856.255350229098</v>
      </c>
      <c r="N89" s="555">
        <f>+N88-N87</f>
        <v>20856.255350229098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5289194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125933.19047619047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 t="shared" ref="L99:L105" si="20">H99</f>
        <v>418150</v>
      </c>
      <c r="M99" s="519">
        <f t="shared" ref="M99:M105" si="21">IF(L99&lt;&gt;0,+H99-L99,0)</f>
        <v>0</v>
      </c>
      <c r="N99" s="518">
        <f t="shared" ref="N99:N105" si="22">I99</f>
        <v>418150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 t="shared" si="20"/>
        <v>806290.27352306223</v>
      </c>
      <c r="M100" s="519">
        <f t="shared" si="21"/>
        <v>0</v>
      </c>
      <c r="N100" s="518">
        <f t="shared" si="22"/>
        <v>806290.27352306223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24">+I101-H101</f>
        <v>0</v>
      </c>
      <c r="K101" s="514"/>
      <c r="L101" s="518">
        <f t="shared" si="20"/>
        <v>762679.09174338926</v>
      </c>
      <c r="M101" s="519">
        <f t="shared" si="21"/>
        <v>0</v>
      </c>
      <c r="N101" s="518">
        <f t="shared" si="22"/>
        <v>762679.09174338926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3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24"/>
        <v>0</v>
      </c>
      <c r="K102" s="514"/>
      <c r="L102" s="518">
        <f t="shared" si="20"/>
        <v>722883.18186453939</v>
      </c>
      <c r="M102" s="519">
        <f t="shared" si="21"/>
        <v>0</v>
      </c>
      <c r="N102" s="518">
        <f t="shared" si="22"/>
        <v>722883.18186453939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3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24"/>
        <v>0</v>
      </c>
      <c r="K103" s="514"/>
      <c r="L103" s="518">
        <f t="shared" si="20"/>
        <v>631609.12439866643</v>
      </c>
      <c r="M103" s="519">
        <f t="shared" si="21"/>
        <v>0</v>
      </c>
      <c r="N103" s="518">
        <f t="shared" si="22"/>
        <v>631609.12439866643</v>
      </c>
      <c r="O103" s="514">
        <f t="shared" ref="O103:O130" si="25">IF(N103&lt;&gt;0,+I103-N103,0)</f>
        <v>0</v>
      </c>
      <c r="P103" s="514">
        <f t="shared" ref="P103:P130" si="26">+O103-M103</f>
        <v>0</v>
      </c>
    </row>
    <row r="104" spans="1:16">
      <c r="B104" s="195" t="str">
        <f t="shared" si="23"/>
        <v/>
      </c>
      <c r="C104" s="507">
        <f>IF(D93="","-",+C103+1)</f>
        <v>2019</v>
      </c>
      <c r="D104" s="629">
        <v>4725423.321705427</v>
      </c>
      <c r="E104" s="630">
        <v>123004.51162790698</v>
      </c>
      <c r="F104" s="631">
        <v>4602418.8100775201</v>
      </c>
      <c r="G104" s="631">
        <v>4663921.0658914736</v>
      </c>
      <c r="H104" s="633">
        <v>622233.17154996516</v>
      </c>
      <c r="I104" s="634">
        <v>622233.17154996516</v>
      </c>
      <c r="J104" s="514">
        <f t="shared" si="24"/>
        <v>0</v>
      </c>
      <c r="K104" s="514"/>
      <c r="L104" s="518">
        <f t="shared" si="20"/>
        <v>622233.17154996516</v>
      </c>
      <c r="M104" s="519">
        <f t="shared" si="21"/>
        <v>0</v>
      </c>
      <c r="N104" s="518">
        <f t="shared" si="22"/>
        <v>622233.17154996516</v>
      </c>
      <c r="O104" s="514">
        <f t="shared" si="25"/>
        <v>0</v>
      </c>
      <c r="P104" s="514">
        <f t="shared" si="26"/>
        <v>0</v>
      </c>
    </row>
    <row r="105" spans="1:16">
      <c r="B105" s="195" t="str">
        <f t="shared" si="23"/>
        <v/>
      </c>
      <c r="C105" s="507">
        <f>IF(D93="","-",+C104+1)</f>
        <v>2020</v>
      </c>
      <c r="D105" s="629">
        <v>4602418.8100775201</v>
      </c>
      <c r="E105" s="630">
        <v>125933.19047619047</v>
      </c>
      <c r="F105" s="631">
        <v>4476485.6196013298</v>
      </c>
      <c r="G105" s="631">
        <v>4539452.2148394249</v>
      </c>
      <c r="H105" s="633">
        <v>614259.46268042875</v>
      </c>
      <c r="I105" s="634">
        <v>614259.46268042875</v>
      </c>
      <c r="J105" s="514">
        <f t="shared" si="24"/>
        <v>0</v>
      </c>
      <c r="K105" s="514"/>
      <c r="L105" s="518">
        <f t="shared" si="20"/>
        <v>614259.46268042875</v>
      </c>
      <c r="M105" s="519">
        <f t="shared" si="21"/>
        <v>0</v>
      </c>
      <c r="N105" s="518">
        <f t="shared" si="22"/>
        <v>614259.46268042875</v>
      </c>
      <c r="O105" s="514">
        <f t="shared" si="25"/>
        <v>0</v>
      </c>
      <c r="P105" s="514">
        <f t="shared" si="26"/>
        <v>0</v>
      </c>
    </row>
    <row r="106" spans="1:16">
      <c r="B106" s="195" t="str">
        <f t="shared" si="23"/>
        <v/>
      </c>
      <c r="C106" s="507">
        <f>IF(D93="","-",+C105+1)</f>
        <v>2021</v>
      </c>
      <c r="D106" s="374">
        <f>IF(F105+SUM(E$99:E105)=D$92,F105,D$92-SUM(E$99:E105))</f>
        <v>4476485.6196013298</v>
      </c>
      <c r="E106" s="522">
        <f t="shared" ref="E106:E154" si="27">IF(+$J$96&lt;F105,$J$96,D106)</f>
        <v>125933.19047619047</v>
      </c>
      <c r="F106" s="523">
        <f t="shared" ref="F106:F154" si="28">+D106-E106</f>
        <v>4350552.4291251395</v>
      </c>
      <c r="G106" s="523">
        <f t="shared" ref="G106:G154" si="29">+(F106+D106)/2</f>
        <v>4413519.0243632346</v>
      </c>
      <c r="H106" s="526">
        <f t="shared" ref="H106:H154" si="30">+J$94*G106+E106</f>
        <v>622207.35124696442</v>
      </c>
      <c r="I106" s="577">
        <f t="shared" ref="I106:I154" si="31">+J$95*G106+E106</f>
        <v>622207.35124696442</v>
      </c>
      <c r="J106" s="514">
        <f t="shared" si="24"/>
        <v>0</v>
      </c>
      <c r="K106" s="514"/>
      <c r="L106" s="525"/>
      <c r="M106" s="514">
        <f t="shared" ref="M106:M130" si="32">IF(L106&lt;&gt;0,+H106-L106,0)</f>
        <v>0</v>
      </c>
      <c r="N106" s="525"/>
      <c r="O106" s="514">
        <f t="shared" si="25"/>
        <v>0</v>
      </c>
      <c r="P106" s="514">
        <f t="shared" si="26"/>
        <v>0</v>
      </c>
    </row>
    <row r="107" spans="1:16">
      <c r="B107" s="195" t="str">
        <f t="shared" si="23"/>
        <v/>
      </c>
      <c r="C107" s="507">
        <f>IF(D93="","-",+C106+1)</f>
        <v>2022</v>
      </c>
      <c r="D107" s="374">
        <f>IF(F106+SUM(E$99:E106)=D$92,F106,D$92-SUM(E$99:E106))</f>
        <v>4350552.4291251395</v>
      </c>
      <c r="E107" s="522">
        <f t="shared" si="27"/>
        <v>125933.19047619047</v>
      </c>
      <c r="F107" s="523">
        <f t="shared" si="28"/>
        <v>4224619.2386489492</v>
      </c>
      <c r="G107" s="523">
        <f t="shared" si="29"/>
        <v>4287585.8338870443</v>
      </c>
      <c r="H107" s="526">
        <f t="shared" si="30"/>
        <v>608046.90737626562</v>
      </c>
      <c r="I107" s="577">
        <f t="shared" si="31"/>
        <v>608046.90737626562</v>
      </c>
      <c r="J107" s="514">
        <f t="shared" si="24"/>
        <v>0</v>
      </c>
      <c r="K107" s="514"/>
      <c r="L107" s="525"/>
      <c r="M107" s="514">
        <f t="shared" si="32"/>
        <v>0</v>
      </c>
      <c r="N107" s="525"/>
      <c r="O107" s="514">
        <f t="shared" si="25"/>
        <v>0</v>
      </c>
      <c r="P107" s="514">
        <f t="shared" si="26"/>
        <v>0</v>
      </c>
    </row>
    <row r="108" spans="1:16">
      <c r="B108" s="195" t="str">
        <f t="shared" si="23"/>
        <v/>
      </c>
      <c r="C108" s="507">
        <f>IF(D93="","-",+C107+1)</f>
        <v>2023</v>
      </c>
      <c r="D108" s="374">
        <f>IF(F107+SUM(E$99:E107)=D$92,F107,D$92-SUM(E$99:E107))</f>
        <v>4224619.2386489492</v>
      </c>
      <c r="E108" s="522">
        <f t="shared" si="27"/>
        <v>125933.19047619047</v>
      </c>
      <c r="F108" s="523">
        <f t="shared" si="28"/>
        <v>4098686.0481727589</v>
      </c>
      <c r="G108" s="523">
        <f t="shared" si="29"/>
        <v>4161652.643410854</v>
      </c>
      <c r="H108" s="526">
        <f t="shared" si="30"/>
        <v>593886.46350556659</v>
      </c>
      <c r="I108" s="577">
        <f t="shared" si="31"/>
        <v>593886.46350556659</v>
      </c>
      <c r="J108" s="514">
        <f t="shared" si="24"/>
        <v>0</v>
      </c>
      <c r="K108" s="514"/>
      <c r="L108" s="525"/>
      <c r="M108" s="514">
        <f t="shared" si="32"/>
        <v>0</v>
      </c>
      <c r="N108" s="525"/>
      <c r="O108" s="514">
        <f t="shared" si="25"/>
        <v>0</v>
      </c>
      <c r="P108" s="514">
        <f t="shared" si="26"/>
        <v>0</v>
      </c>
    </row>
    <row r="109" spans="1:16">
      <c r="B109" s="195" t="str">
        <f t="shared" si="23"/>
        <v/>
      </c>
      <c r="C109" s="507">
        <f>IF(D93="","-",+C108+1)</f>
        <v>2024</v>
      </c>
      <c r="D109" s="374">
        <f>IF(F108+SUM(E$99:E108)=D$92,F108,D$92-SUM(E$99:E108))</f>
        <v>4098686.0481727589</v>
      </c>
      <c r="E109" s="522">
        <f t="shared" si="27"/>
        <v>125933.19047619047</v>
      </c>
      <c r="F109" s="523">
        <f t="shared" si="28"/>
        <v>3972752.8576965686</v>
      </c>
      <c r="G109" s="523">
        <f t="shared" si="29"/>
        <v>4035719.4529346637</v>
      </c>
      <c r="H109" s="526">
        <f t="shared" si="30"/>
        <v>579726.01963486779</v>
      </c>
      <c r="I109" s="577">
        <f t="shared" si="31"/>
        <v>579726.01963486779</v>
      </c>
      <c r="J109" s="514">
        <f t="shared" si="24"/>
        <v>0</v>
      </c>
      <c r="K109" s="514"/>
      <c r="L109" s="525"/>
      <c r="M109" s="514">
        <f t="shared" si="32"/>
        <v>0</v>
      </c>
      <c r="N109" s="525"/>
      <c r="O109" s="514">
        <f t="shared" si="25"/>
        <v>0</v>
      </c>
      <c r="P109" s="514">
        <f t="shared" si="26"/>
        <v>0</v>
      </c>
    </row>
    <row r="110" spans="1:16">
      <c r="B110" s="195" t="str">
        <f t="shared" si="23"/>
        <v/>
      </c>
      <c r="C110" s="507">
        <f>IF(D93="","-",+C109+1)</f>
        <v>2025</v>
      </c>
      <c r="D110" s="374">
        <f>IF(F109+SUM(E$99:E109)=D$92,F109,D$92-SUM(E$99:E109))</f>
        <v>3972752.8576965686</v>
      </c>
      <c r="E110" s="522">
        <f t="shared" si="27"/>
        <v>125933.19047619047</v>
      </c>
      <c r="F110" s="523">
        <f t="shared" si="28"/>
        <v>3846819.6672203783</v>
      </c>
      <c r="G110" s="523">
        <f t="shared" si="29"/>
        <v>3909786.2624584734</v>
      </c>
      <c r="H110" s="526">
        <f t="shared" si="30"/>
        <v>565565.57576416875</v>
      </c>
      <c r="I110" s="577">
        <f t="shared" si="31"/>
        <v>565565.57576416875</v>
      </c>
      <c r="J110" s="514">
        <f t="shared" si="24"/>
        <v>0</v>
      </c>
      <c r="K110" s="514"/>
      <c r="L110" s="525"/>
      <c r="M110" s="514">
        <f t="shared" si="32"/>
        <v>0</v>
      </c>
      <c r="N110" s="525"/>
      <c r="O110" s="514">
        <f t="shared" si="25"/>
        <v>0</v>
      </c>
      <c r="P110" s="514">
        <f t="shared" si="26"/>
        <v>0</v>
      </c>
    </row>
    <row r="111" spans="1:16">
      <c r="B111" s="195" t="str">
        <f t="shared" si="23"/>
        <v/>
      </c>
      <c r="C111" s="507">
        <f>IF(D93="","-",+C110+1)</f>
        <v>2026</v>
      </c>
      <c r="D111" s="374">
        <f>IF(F110+SUM(E$99:E110)=D$92,F110,D$92-SUM(E$99:E110))</f>
        <v>3846819.6672203783</v>
      </c>
      <c r="E111" s="522">
        <f t="shared" si="27"/>
        <v>125933.19047619047</v>
      </c>
      <c r="F111" s="523">
        <f t="shared" si="28"/>
        <v>3720886.476744188</v>
      </c>
      <c r="G111" s="523">
        <f t="shared" si="29"/>
        <v>3783853.0719822831</v>
      </c>
      <c r="H111" s="526">
        <f t="shared" si="30"/>
        <v>551405.13189346995</v>
      </c>
      <c r="I111" s="577">
        <f t="shared" si="31"/>
        <v>551405.13189346995</v>
      </c>
      <c r="J111" s="514">
        <f t="shared" si="24"/>
        <v>0</v>
      </c>
      <c r="K111" s="514"/>
      <c r="L111" s="525"/>
      <c r="M111" s="514">
        <f t="shared" si="32"/>
        <v>0</v>
      </c>
      <c r="N111" s="525"/>
      <c r="O111" s="514">
        <f t="shared" si="25"/>
        <v>0</v>
      </c>
      <c r="P111" s="514">
        <f t="shared" si="26"/>
        <v>0</v>
      </c>
    </row>
    <row r="112" spans="1:16">
      <c r="B112" s="195" t="str">
        <f t="shared" si="23"/>
        <v/>
      </c>
      <c r="C112" s="507">
        <f>IF(D93="","-",+C111+1)</f>
        <v>2027</v>
      </c>
      <c r="D112" s="374">
        <f>IF(F111+SUM(E$99:E111)=D$92,F111,D$92-SUM(E$99:E111))</f>
        <v>3720886.476744188</v>
      </c>
      <c r="E112" s="522">
        <f t="shared" si="27"/>
        <v>125933.19047619047</v>
      </c>
      <c r="F112" s="523">
        <f t="shared" si="28"/>
        <v>3594953.2862679977</v>
      </c>
      <c r="G112" s="523">
        <f t="shared" si="29"/>
        <v>3657919.8815060928</v>
      </c>
      <c r="H112" s="526">
        <f t="shared" si="30"/>
        <v>537244.68802277104</v>
      </c>
      <c r="I112" s="577">
        <f t="shared" si="31"/>
        <v>537244.68802277104</v>
      </c>
      <c r="J112" s="514">
        <f t="shared" si="24"/>
        <v>0</v>
      </c>
      <c r="K112" s="514"/>
      <c r="L112" s="525"/>
      <c r="M112" s="514">
        <f t="shared" si="32"/>
        <v>0</v>
      </c>
      <c r="N112" s="525"/>
      <c r="O112" s="514">
        <f t="shared" si="25"/>
        <v>0</v>
      </c>
      <c r="P112" s="514">
        <f t="shared" si="26"/>
        <v>0</v>
      </c>
    </row>
    <row r="113" spans="2:16">
      <c r="B113" s="195" t="str">
        <f t="shared" si="23"/>
        <v/>
      </c>
      <c r="C113" s="507">
        <f>IF(D93="","-",+C112+1)</f>
        <v>2028</v>
      </c>
      <c r="D113" s="374">
        <f>IF(F112+SUM(E$99:E112)=D$92,F112,D$92-SUM(E$99:E112))</f>
        <v>3594953.2862679977</v>
      </c>
      <c r="E113" s="522">
        <f t="shared" si="27"/>
        <v>125933.19047619047</v>
      </c>
      <c r="F113" s="523">
        <f t="shared" si="28"/>
        <v>3469020.0957918074</v>
      </c>
      <c r="G113" s="523">
        <f t="shared" si="29"/>
        <v>3531986.6910299025</v>
      </c>
      <c r="H113" s="526">
        <f t="shared" si="30"/>
        <v>523084.24415207212</v>
      </c>
      <c r="I113" s="577">
        <f t="shared" si="31"/>
        <v>523084.24415207212</v>
      </c>
      <c r="J113" s="514">
        <f t="shared" si="24"/>
        <v>0</v>
      </c>
      <c r="K113" s="514"/>
      <c r="L113" s="525"/>
      <c r="M113" s="514">
        <f t="shared" si="32"/>
        <v>0</v>
      </c>
      <c r="N113" s="525"/>
      <c r="O113" s="514">
        <f t="shared" si="25"/>
        <v>0</v>
      </c>
      <c r="P113" s="514">
        <f t="shared" si="26"/>
        <v>0</v>
      </c>
    </row>
    <row r="114" spans="2:16">
      <c r="B114" s="195" t="str">
        <f t="shared" si="23"/>
        <v/>
      </c>
      <c r="C114" s="507">
        <f>IF(D93="","-",+C113+1)</f>
        <v>2029</v>
      </c>
      <c r="D114" s="374">
        <f>IF(F113+SUM(E$99:E113)=D$92,F113,D$92-SUM(E$99:E113))</f>
        <v>3469020.0957918074</v>
      </c>
      <c r="E114" s="522">
        <f t="shared" si="27"/>
        <v>125933.19047619047</v>
      </c>
      <c r="F114" s="523">
        <f t="shared" si="28"/>
        <v>3343086.9053156171</v>
      </c>
      <c r="G114" s="523">
        <f t="shared" si="29"/>
        <v>3406053.5005537122</v>
      </c>
      <c r="H114" s="526">
        <f t="shared" si="30"/>
        <v>508923.8002813732</v>
      </c>
      <c r="I114" s="577">
        <f t="shared" si="31"/>
        <v>508923.8002813732</v>
      </c>
      <c r="J114" s="514">
        <f t="shared" si="24"/>
        <v>0</v>
      </c>
      <c r="K114" s="514"/>
      <c r="L114" s="525"/>
      <c r="M114" s="514">
        <f t="shared" si="32"/>
        <v>0</v>
      </c>
      <c r="N114" s="525"/>
      <c r="O114" s="514">
        <f t="shared" si="25"/>
        <v>0</v>
      </c>
      <c r="P114" s="514">
        <f t="shared" si="26"/>
        <v>0</v>
      </c>
    </row>
    <row r="115" spans="2:16">
      <c r="B115" s="195" t="str">
        <f t="shared" si="23"/>
        <v/>
      </c>
      <c r="C115" s="507">
        <f>IF(D93="","-",+C114+1)</f>
        <v>2030</v>
      </c>
      <c r="D115" s="374">
        <f>IF(F114+SUM(E$99:E114)=D$92,F114,D$92-SUM(E$99:E114))</f>
        <v>3343086.9053156171</v>
      </c>
      <c r="E115" s="522">
        <f t="shared" si="27"/>
        <v>125933.19047619047</v>
      </c>
      <c r="F115" s="523">
        <f t="shared" si="28"/>
        <v>3217153.7148394268</v>
      </c>
      <c r="G115" s="523">
        <f t="shared" si="29"/>
        <v>3280120.310077522</v>
      </c>
      <c r="H115" s="526">
        <f t="shared" si="30"/>
        <v>494763.35641067434</v>
      </c>
      <c r="I115" s="577">
        <f t="shared" si="31"/>
        <v>494763.35641067434</v>
      </c>
      <c r="J115" s="514">
        <f t="shared" si="24"/>
        <v>0</v>
      </c>
      <c r="K115" s="514"/>
      <c r="L115" s="525"/>
      <c r="M115" s="514">
        <f t="shared" si="32"/>
        <v>0</v>
      </c>
      <c r="N115" s="525"/>
      <c r="O115" s="514">
        <f t="shared" si="25"/>
        <v>0</v>
      </c>
      <c r="P115" s="514">
        <f t="shared" si="26"/>
        <v>0</v>
      </c>
    </row>
    <row r="116" spans="2:16">
      <c r="B116" s="195" t="str">
        <f t="shared" si="23"/>
        <v/>
      </c>
      <c r="C116" s="507">
        <f>IF(D93="","-",+C115+1)</f>
        <v>2031</v>
      </c>
      <c r="D116" s="374">
        <f>IF(F115+SUM(E$99:E115)=D$92,F115,D$92-SUM(E$99:E115))</f>
        <v>3217153.7148394268</v>
      </c>
      <c r="E116" s="522">
        <f t="shared" si="27"/>
        <v>125933.19047619047</v>
      </c>
      <c r="F116" s="523">
        <f t="shared" si="28"/>
        <v>3091220.5243632365</v>
      </c>
      <c r="G116" s="523">
        <f t="shared" si="29"/>
        <v>3154187.1196013317</v>
      </c>
      <c r="H116" s="526">
        <f t="shared" si="30"/>
        <v>480602.91253997543</v>
      </c>
      <c r="I116" s="577">
        <f t="shared" si="31"/>
        <v>480602.91253997543</v>
      </c>
      <c r="J116" s="514">
        <f t="shared" si="24"/>
        <v>0</v>
      </c>
      <c r="K116" s="514"/>
      <c r="L116" s="525"/>
      <c r="M116" s="514">
        <f t="shared" si="32"/>
        <v>0</v>
      </c>
      <c r="N116" s="525"/>
      <c r="O116" s="514">
        <f t="shared" si="25"/>
        <v>0</v>
      </c>
      <c r="P116" s="514">
        <f t="shared" si="26"/>
        <v>0</v>
      </c>
    </row>
    <row r="117" spans="2:16">
      <c r="B117" s="195" t="str">
        <f t="shared" si="23"/>
        <v/>
      </c>
      <c r="C117" s="507">
        <f>IF(D93="","-",+C116+1)</f>
        <v>2032</v>
      </c>
      <c r="D117" s="374">
        <f>IF(F116+SUM(E$99:E116)=D$92,F116,D$92-SUM(E$99:E116))</f>
        <v>3091220.5243632365</v>
      </c>
      <c r="E117" s="522">
        <f t="shared" si="27"/>
        <v>125933.19047619047</v>
      </c>
      <c r="F117" s="523">
        <f t="shared" si="28"/>
        <v>2965287.3338870462</v>
      </c>
      <c r="G117" s="523">
        <f t="shared" si="29"/>
        <v>3028253.9291251414</v>
      </c>
      <c r="H117" s="526">
        <f t="shared" si="30"/>
        <v>466442.46866927651</v>
      </c>
      <c r="I117" s="577">
        <f t="shared" si="31"/>
        <v>466442.46866927651</v>
      </c>
      <c r="J117" s="514">
        <f t="shared" si="24"/>
        <v>0</v>
      </c>
      <c r="K117" s="514"/>
      <c r="L117" s="525"/>
      <c r="M117" s="514">
        <f t="shared" si="32"/>
        <v>0</v>
      </c>
      <c r="N117" s="525"/>
      <c r="O117" s="514">
        <f t="shared" si="25"/>
        <v>0</v>
      </c>
      <c r="P117" s="514">
        <f t="shared" si="26"/>
        <v>0</v>
      </c>
    </row>
    <row r="118" spans="2:16">
      <c r="B118" s="195" t="str">
        <f t="shared" si="23"/>
        <v/>
      </c>
      <c r="C118" s="507">
        <f>IF(D93="","-",+C117+1)</f>
        <v>2033</v>
      </c>
      <c r="D118" s="374">
        <f>IF(F117+SUM(E$99:E117)=D$92,F117,D$92-SUM(E$99:E117))</f>
        <v>2965287.3338870462</v>
      </c>
      <c r="E118" s="522">
        <f t="shared" si="27"/>
        <v>125933.19047619047</v>
      </c>
      <c r="F118" s="523">
        <f t="shared" si="28"/>
        <v>2839354.1434108559</v>
      </c>
      <c r="G118" s="523">
        <f t="shared" si="29"/>
        <v>2902320.7386489511</v>
      </c>
      <c r="H118" s="526">
        <f t="shared" si="30"/>
        <v>452282.02479857759</v>
      </c>
      <c r="I118" s="577">
        <f t="shared" si="31"/>
        <v>452282.02479857759</v>
      </c>
      <c r="J118" s="514">
        <f t="shared" si="24"/>
        <v>0</v>
      </c>
      <c r="K118" s="514"/>
      <c r="L118" s="525"/>
      <c r="M118" s="514">
        <f t="shared" si="32"/>
        <v>0</v>
      </c>
      <c r="N118" s="525"/>
      <c r="O118" s="514">
        <f t="shared" si="25"/>
        <v>0</v>
      </c>
      <c r="P118" s="514">
        <f t="shared" si="26"/>
        <v>0</v>
      </c>
    </row>
    <row r="119" spans="2:16">
      <c r="B119" s="195" t="str">
        <f t="shared" si="23"/>
        <v/>
      </c>
      <c r="C119" s="507">
        <f>IF(D93="","-",+C118+1)</f>
        <v>2034</v>
      </c>
      <c r="D119" s="374">
        <f>IF(F118+SUM(E$99:E118)=D$92,F118,D$92-SUM(E$99:E118))</f>
        <v>2839354.1434108559</v>
      </c>
      <c r="E119" s="522">
        <f t="shared" si="27"/>
        <v>125933.19047619047</v>
      </c>
      <c r="F119" s="523">
        <f t="shared" si="28"/>
        <v>2713420.9529346656</v>
      </c>
      <c r="G119" s="523">
        <f t="shared" si="29"/>
        <v>2776387.5481727608</v>
      </c>
      <c r="H119" s="526">
        <f t="shared" si="30"/>
        <v>438121.58092787873</v>
      </c>
      <c r="I119" s="577">
        <f t="shared" si="31"/>
        <v>438121.58092787873</v>
      </c>
      <c r="J119" s="514">
        <f t="shared" si="24"/>
        <v>0</v>
      </c>
      <c r="K119" s="514"/>
      <c r="L119" s="525"/>
      <c r="M119" s="514">
        <f t="shared" si="32"/>
        <v>0</v>
      </c>
      <c r="N119" s="525"/>
      <c r="O119" s="514">
        <f t="shared" si="25"/>
        <v>0</v>
      </c>
      <c r="P119" s="514">
        <f t="shared" si="26"/>
        <v>0</v>
      </c>
    </row>
    <row r="120" spans="2:16">
      <c r="B120" s="195" t="str">
        <f t="shared" si="23"/>
        <v/>
      </c>
      <c r="C120" s="507">
        <f>IF(D93="","-",+C119+1)</f>
        <v>2035</v>
      </c>
      <c r="D120" s="374">
        <f>IF(F119+SUM(E$99:E119)=D$92,F119,D$92-SUM(E$99:E119))</f>
        <v>2713420.9529346656</v>
      </c>
      <c r="E120" s="522">
        <f t="shared" si="27"/>
        <v>125933.19047619047</v>
      </c>
      <c r="F120" s="523">
        <f t="shared" si="28"/>
        <v>2587487.7624584753</v>
      </c>
      <c r="G120" s="523">
        <f t="shared" si="29"/>
        <v>2650454.3576965705</v>
      </c>
      <c r="H120" s="526">
        <f t="shared" si="30"/>
        <v>423961.13705717982</v>
      </c>
      <c r="I120" s="577">
        <f t="shared" si="31"/>
        <v>423961.13705717982</v>
      </c>
      <c r="J120" s="514">
        <f t="shared" si="24"/>
        <v>0</v>
      </c>
      <c r="K120" s="514"/>
      <c r="L120" s="525"/>
      <c r="M120" s="514">
        <f t="shared" si="32"/>
        <v>0</v>
      </c>
      <c r="N120" s="525"/>
      <c r="O120" s="514">
        <f t="shared" si="25"/>
        <v>0</v>
      </c>
      <c r="P120" s="514">
        <f t="shared" si="26"/>
        <v>0</v>
      </c>
    </row>
    <row r="121" spans="2:16">
      <c r="B121" s="195" t="str">
        <f t="shared" si="23"/>
        <v/>
      </c>
      <c r="C121" s="507">
        <f>IF(D93="","-",+C120+1)</f>
        <v>2036</v>
      </c>
      <c r="D121" s="374">
        <f>IF(F120+SUM(E$99:E120)=D$92,F120,D$92-SUM(E$99:E120))</f>
        <v>2587487.7624584753</v>
      </c>
      <c r="E121" s="522">
        <f t="shared" si="27"/>
        <v>125933.19047619047</v>
      </c>
      <c r="F121" s="523">
        <f t="shared" si="28"/>
        <v>2461554.571982285</v>
      </c>
      <c r="G121" s="523">
        <f t="shared" si="29"/>
        <v>2524521.1672203802</v>
      </c>
      <c r="H121" s="526">
        <f t="shared" si="30"/>
        <v>409800.6931864809</v>
      </c>
      <c r="I121" s="577">
        <f t="shared" si="31"/>
        <v>409800.6931864809</v>
      </c>
      <c r="J121" s="514">
        <f t="shared" si="24"/>
        <v>0</v>
      </c>
      <c r="K121" s="514"/>
      <c r="L121" s="525"/>
      <c r="M121" s="514">
        <f t="shared" si="32"/>
        <v>0</v>
      </c>
      <c r="N121" s="525"/>
      <c r="O121" s="514">
        <f t="shared" si="25"/>
        <v>0</v>
      </c>
      <c r="P121" s="514">
        <f t="shared" si="26"/>
        <v>0</v>
      </c>
    </row>
    <row r="122" spans="2:16">
      <c r="B122" s="195" t="str">
        <f t="shared" si="23"/>
        <v/>
      </c>
      <c r="C122" s="507">
        <f>IF(D93="","-",+C121+1)</f>
        <v>2037</v>
      </c>
      <c r="D122" s="374">
        <f>IF(F121+SUM(E$99:E121)=D$92,F121,D$92-SUM(E$99:E121))</f>
        <v>2461554.571982285</v>
      </c>
      <c r="E122" s="522">
        <f t="shared" si="27"/>
        <v>125933.19047619047</v>
      </c>
      <c r="F122" s="523">
        <f t="shared" si="28"/>
        <v>2335621.3815060947</v>
      </c>
      <c r="G122" s="523">
        <f t="shared" si="29"/>
        <v>2398587.9767441899</v>
      </c>
      <c r="H122" s="526">
        <f t="shared" si="30"/>
        <v>395640.24931578198</v>
      </c>
      <c r="I122" s="577">
        <f t="shared" si="31"/>
        <v>395640.24931578198</v>
      </c>
      <c r="J122" s="514">
        <f t="shared" si="24"/>
        <v>0</v>
      </c>
      <c r="K122" s="514"/>
      <c r="L122" s="525"/>
      <c r="M122" s="514">
        <f t="shared" si="32"/>
        <v>0</v>
      </c>
      <c r="N122" s="525"/>
      <c r="O122" s="514">
        <f t="shared" si="25"/>
        <v>0</v>
      </c>
      <c r="P122" s="514">
        <f t="shared" si="26"/>
        <v>0</v>
      </c>
    </row>
    <row r="123" spans="2:16">
      <c r="B123" s="195" t="str">
        <f t="shared" si="23"/>
        <v/>
      </c>
      <c r="C123" s="507">
        <f>IF(D93="","-",+C122+1)</f>
        <v>2038</v>
      </c>
      <c r="D123" s="374">
        <f>IF(F122+SUM(E$99:E122)=D$92,F122,D$92-SUM(E$99:E122))</f>
        <v>2335621.3815060947</v>
      </c>
      <c r="E123" s="522">
        <f t="shared" si="27"/>
        <v>125933.19047619047</v>
      </c>
      <c r="F123" s="523">
        <f t="shared" si="28"/>
        <v>2209688.1910299044</v>
      </c>
      <c r="G123" s="523">
        <f t="shared" si="29"/>
        <v>2272654.7862679996</v>
      </c>
      <c r="H123" s="526">
        <f t="shared" si="30"/>
        <v>381479.80544508307</v>
      </c>
      <c r="I123" s="577">
        <f t="shared" si="31"/>
        <v>381479.80544508307</v>
      </c>
      <c r="J123" s="514">
        <f t="shared" si="24"/>
        <v>0</v>
      </c>
      <c r="K123" s="514"/>
      <c r="L123" s="525"/>
      <c r="M123" s="514">
        <f t="shared" si="32"/>
        <v>0</v>
      </c>
      <c r="N123" s="525"/>
      <c r="O123" s="514">
        <f t="shared" si="25"/>
        <v>0</v>
      </c>
      <c r="P123" s="514">
        <f t="shared" si="26"/>
        <v>0</v>
      </c>
    </row>
    <row r="124" spans="2:16">
      <c r="B124" s="195" t="str">
        <f t="shared" si="23"/>
        <v/>
      </c>
      <c r="C124" s="507">
        <f>IF(D93="","-",+C123+1)</f>
        <v>2039</v>
      </c>
      <c r="D124" s="374">
        <f>IF(F123+SUM(E$99:E123)=D$92,F123,D$92-SUM(E$99:E123))</f>
        <v>2209688.1910299044</v>
      </c>
      <c r="E124" s="522">
        <f t="shared" si="27"/>
        <v>125933.19047619047</v>
      </c>
      <c r="F124" s="523">
        <f t="shared" si="28"/>
        <v>2083755.0005537139</v>
      </c>
      <c r="G124" s="523">
        <f t="shared" si="29"/>
        <v>2146721.5957918093</v>
      </c>
      <c r="H124" s="526">
        <f t="shared" si="30"/>
        <v>367319.36157438421</v>
      </c>
      <c r="I124" s="577">
        <f t="shared" si="31"/>
        <v>367319.36157438421</v>
      </c>
      <c r="J124" s="514">
        <f t="shared" si="24"/>
        <v>0</v>
      </c>
      <c r="K124" s="514"/>
      <c r="L124" s="525"/>
      <c r="M124" s="514">
        <f t="shared" si="32"/>
        <v>0</v>
      </c>
      <c r="N124" s="525"/>
      <c r="O124" s="514">
        <f t="shared" si="25"/>
        <v>0</v>
      </c>
      <c r="P124" s="514">
        <f t="shared" si="26"/>
        <v>0</v>
      </c>
    </row>
    <row r="125" spans="2:16">
      <c r="B125" s="195" t="str">
        <f t="shared" si="23"/>
        <v/>
      </c>
      <c r="C125" s="507">
        <f>IF(D93="","-",+C124+1)</f>
        <v>2040</v>
      </c>
      <c r="D125" s="374">
        <f>IF(F124+SUM(E$99:E124)=D$92,F124,D$92-SUM(E$99:E124))</f>
        <v>2083755.0005537139</v>
      </c>
      <c r="E125" s="522">
        <f t="shared" si="27"/>
        <v>125933.19047619047</v>
      </c>
      <c r="F125" s="523">
        <f t="shared" si="28"/>
        <v>1957821.8100775233</v>
      </c>
      <c r="G125" s="523">
        <f t="shared" si="29"/>
        <v>2020788.4053156185</v>
      </c>
      <c r="H125" s="526">
        <f t="shared" si="30"/>
        <v>353158.91770368523</v>
      </c>
      <c r="I125" s="577">
        <f t="shared" si="31"/>
        <v>353158.91770368523</v>
      </c>
      <c r="J125" s="514">
        <f t="shared" si="24"/>
        <v>0</v>
      </c>
      <c r="K125" s="514"/>
      <c r="L125" s="525"/>
      <c r="M125" s="514">
        <f t="shared" si="32"/>
        <v>0</v>
      </c>
      <c r="N125" s="525"/>
      <c r="O125" s="514">
        <f t="shared" si="25"/>
        <v>0</v>
      </c>
      <c r="P125" s="514">
        <f t="shared" si="26"/>
        <v>0</v>
      </c>
    </row>
    <row r="126" spans="2:16">
      <c r="B126" s="195" t="str">
        <f t="shared" si="23"/>
        <v/>
      </c>
      <c r="C126" s="507">
        <f>IF(D93="","-",+C125+1)</f>
        <v>2041</v>
      </c>
      <c r="D126" s="374">
        <f>IF(F125+SUM(E$99:E125)=D$92,F125,D$92-SUM(E$99:E125))</f>
        <v>1957821.8100775233</v>
      </c>
      <c r="E126" s="522">
        <f t="shared" si="27"/>
        <v>125933.19047619047</v>
      </c>
      <c r="F126" s="523">
        <f t="shared" si="28"/>
        <v>1831888.6196013328</v>
      </c>
      <c r="G126" s="523">
        <f t="shared" si="29"/>
        <v>1894855.2148394282</v>
      </c>
      <c r="H126" s="526">
        <f t="shared" si="30"/>
        <v>338998.47383298632</v>
      </c>
      <c r="I126" s="577">
        <f t="shared" si="31"/>
        <v>338998.47383298632</v>
      </c>
      <c r="J126" s="514">
        <f t="shared" si="24"/>
        <v>0</v>
      </c>
      <c r="K126" s="514"/>
      <c r="L126" s="525"/>
      <c r="M126" s="514">
        <f t="shared" si="32"/>
        <v>0</v>
      </c>
      <c r="N126" s="525"/>
      <c r="O126" s="514">
        <f t="shared" si="25"/>
        <v>0</v>
      </c>
      <c r="P126" s="514">
        <f t="shared" si="26"/>
        <v>0</v>
      </c>
    </row>
    <row r="127" spans="2:16">
      <c r="B127" s="195" t="str">
        <f t="shared" si="23"/>
        <v/>
      </c>
      <c r="C127" s="507">
        <f>IF(D93="","-",+C126+1)</f>
        <v>2042</v>
      </c>
      <c r="D127" s="374">
        <f>IF(F126+SUM(E$99:E126)=D$92,F126,D$92-SUM(E$99:E126))</f>
        <v>1831888.6196013328</v>
      </c>
      <c r="E127" s="522">
        <f t="shared" si="27"/>
        <v>125933.19047619047</v>
      </c>
      <c r="F127" s="523">
        <f t="shared" si="28"/>
        <v>1705955.4291251423</v>
      </c>
      <c r="G127" s="523">
        <f t="shared" si="29"/>
        <v>1768922.0243632374</v>
      </c>
      <c r="H127" s="526">
        <f t="shared" si="30"/>
        <v>324838.0299622874</v>
      </c>
      <c r="I127" s="577">
        <f t="shared" si="31"/>
        <v>324838.0299622874</v>
      </c>
      <c r="J127" s="514">
        <f t="shared" si="24"/>
        <v>0</v>
      </c>
      <c r="K127" s="514"/>
      <c r="L127" s="525"/>
      <c r="M127" s="514">
        <f t="shared" si="32"/>
        <v>0</v>
      </c>
      <c r="N127" s="525"/>
      <c r="O127" s="514">
        <f t="shared" si="25"/>
        <v>0</v>
      </c>
      <c r="P127" s="514">
        <f t="shared" si="26"/>
        <v>0</v>
      </c>
    </row>
    <row r="128" spans="2:16">
      <c r="B128" s="195" t="str">
        <f t="shared" si="23"/>
        <v/>
      </c>
      <c r="C128" s="507">
        <f>IF(D93="","-",+C127+1)</f>
        <v>2043</v>
      </c>
      <c r="D128" s="374">
        <f>IF(F127+SUM(E$99:E127)=D$92,F127,D$92-SUM(E$99:E127))</f>
        <v>1705955.4291251423</v>
      </c>
      <c r="E128" s="522">
        <f t="shared" si="27"/>
        <v>125933.19047619047</v>
      </c>
      <c r="F128" s="523">
        <f t="shared" si="28"/>
        <v>1580022.2386489518</v>
      </c>
      <c r="G128" s="523">
        <f t="shared" si="29"/>
        <v>1642988.8338870471</v>
      </c>
      <c r="H128" s="526">
        <f t="shared" si="30"/>
        <v>310677.58609158848</v>
      </c>
      <c r="I128" s="577">
        <f t="shared" si="31"/>
        <v>310677.58609158848</v>
      </c>
      <c r="J128" s="514">
        <f t="shared" si="24"/>
        <v>0</v>
      </c>
      <c r="K128" s="514"/>
      <c r="L128" s="525"/>
      <c r="M128" s="514">
        <f t="shared" si="32"/>
        <v>0</v>
      </c>
      <c r="N128" s="525"/>
      <c r="O128" s="514">
        <f t="shared" si="25"/>
        <v>0</v>
      </c>
      <c r="P128" s="514">
        <f t="shared" si="26"/>
        <v>0</v>
      </c>
    </row>
    <row r="129" spans="2:16">
      <c r="B129" s="195" t="str">
        <f t="shared" si="23"/>
        <v/>
      </c>
      <c r="C129" s="507">
        <f>IF(D93="","-",+C128+1)</f>
        <v>2044</v>
      </c>
      <c r="D129" s="374">
        <f>IF(F128+SUM(E$99:E128)=D$92,F128,D$92-SUM(E$99:E128))</f>
        <v>1580022.2386489518</v>
      </c>
      <c r="E129" s="522">
        <f t="shared" si="27"/>
        <v>125933.19047619047</v>
      </c>
      <c r="F129" s="523">
        <f t="shared" si="28"/>
        <v>1454089.0481727612</v>
      </c>
      <c r="G129" s="523">
        <f t="shared" si="29"/>
        <v>1517055.6434108564</v>
      </c>
      <c r="H129" s="526">
        <f t="shared" si="30"/>
        <v>296517.14222088957</v>
      </c>
      <c r="I129" s="577">
        <f t="shared" si="31"/>
        <v>296517.14222088957</v>
      </c>
      <c r="J129" s="514">
        <f t="shared" si="24"/>
        <v>0</v>
      </c>
      <c r="K129" s="514"/>
      <c r="L129" s="525"/>
      <c r="M129" s="514">
        <f t="shared" si="32"/>
        <v>0</v>
      </c>
      <c r="N129" s="525"/>
      <c r="O129" s="514">
        <f t="shared" si="25"/>
        <v>0</v>
      </c>
      <c r="P129" s="514">
        <f t="shared" si="26"/>
        <v>0</v>
      </c>
    </row>
    <row r="130" spans="2:16">
      <c r="B130" s="195" t="str">
        <f t="shared" si="23"/>
        <v/>
      </c>
      <c r="C130" s="507">
        <f>IF(D93="","-",+C129+1)</f>
        <v>2045</v>
      </c>
      <c r="D130" s="374">
        <f>IF(F129+SUM(E$99:E129)=D$92,F129,D$92-SUM(E$99:E129))</f>
        <v>1454089.0481727612</v>
      </c>
      <c r="E130" s="522">
        <f t="shared" si="27"/>
        <v>125933.19047619047</v>
      </c>
      <c r="F130" s="523">
        <f t="shared" si="28"/>
        <v>1328155.8576965707</v>
      </c>
      <c r="G130" s="523">
        <f t="shared" si="29"/>
        <v>1391122.4529346661</v>
      </c>
      <c r="H130" s="526">
        <f t="shared" si="30"/>
        <v>282356.69835019065</v>
      </c>
      <c r="I130" s="577">
        <f t="shared" si="31"/>
        <v>282356.69835019065</v>
      </c>
      <c r="J130" s="514">
        <f t="shared" si="24"/>
        <v>0</v>
      </c>
      <c r="K130" s="514"/>
      <c r="L130" s="525"/>
      <c r="M130" s="514">
        <f t="shared" si="32"/>
        <v>0</v>
      </c>
      <c r="N130" s="525"/>
      <c r="O130" s="514">
        <f t="shared" si="25"/>
        <v>0</v>
      </c>
      <c r="P130" s="514">
        <f t="shared" si="26"/>
        <v>0</v>
      </c>
    </row>
    <row r="131" spans="2:16">
      <c r="B131" s="195" t="str">
        <f t="shared" si="23"/>
        <v/>
      </c>
      <c r="C131" s="507">
        <f>IF(D93="","-",+C130+1)</f>
        <v>2046</v>
      </c>
      <c r="D131" s="374">
        <f>IF(F130+SUM(E$99:E130)=D$92,F130,D$92-SUM(E$99:E130))</f>
        <v>1328155.8576965707</v>
      </c>
      <c r="E131" s="522">
        <f t="shared" si="27"/>
        <v>125933.19047619047</v>
      </c>
      <c r="F131" s="523">
        <f t="shared" si="28"/>
        <v>1202222.6672203802</v>
      </c>
      <c r="G131" s="523">
        <f t="shared" si="29"/>
        <v>1265189.2624584753</v>
      </c>
      <c r="H131" s="526">
        <f t="shared" si="30"/>
        <v>268196.25447949168</v>
      </c>
      <c r="I131" s="577">
        <f t="shared" si="31"/>
        <v>268196.25447949168</v>
      </c>
      <c r="J131" s="514">
        <f t="shared" si="24"/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>
      <c r="B132" s="195" t="str">
        <f t="shared" si="23"/>
        <v/>
      </c>
      <c r="C132" s="507">
        <f>IF(D93="","-",+C131+1)</f>
        <v>2047</v>
      </c>
      <c r="D132" s="374">
        <f>IF(F131+SUM(E$99:E131)=D$92,F131,D$92-SUM(E$99:E131))</f>
        <v>1202222.6672203802</v>
      </c>
      <c r="E132" s="522">
        <f t="shared" si="27"/>
        <v>125933.19047619047</v>
      </c>
      <c r="F132" s="523">
        <f t="shared" si="28"/>
        <v>1076289.4767441896</v>
      </c>
      <c r="G132" s="523">
        <f t="shared" si="29"/>
        <v>1139256.071982285</v>
      </c>
      <c r="H132" s="526">
        <f t="shared" si="30"/>
        <v>254035.81060879276</v>
      </c>
      <c r="I132" s="577">
        <f t="shared" si="31"/>
        <v>254035.81060879276</v>
      </c>
      <c r="J132" s="514">
        <f t="shared" si="24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>
      <c r="B133" s="195" t="str">
        <f t="shared" si="23"/>
        <v/>
      </c>
      <c r="C133" s="507">
        <f>IF(D93="","-",+C132+1)</f>
        <v>2048</v>
      </c>
      <c r="D133" s="374">
        <f>IF(F132+SUM(E$99:E132)=D$92,F132,D$92-SUM(E$99:E132))</f>
        <v>1076289.4767441896</v>
      </c>
      <c r="E133" s="522">
        <f t="shared" si="27"/>
        <v>125933.19047619047</v>
      </c>
      <c r="F133" s="523">
        <f t="shared" si="28"/>
        <v>950356.28626799909</v>
      </c>
      <c r="G133" s="523">
        <f t="shared" si="29"/>
        <v>1013322.8815060944</v>
      </c>
      <c r="H133" s="526">
        <f t="shared" si="30"/>
        <v>239875.36673809384</v>
      </c>
      <c r="I133" s="577">
        <f t="shared" si="31"/>
        <v>239875.36673809384</v>
      </c>
      <c r="J133" s="514">
        <f t="shared" si="24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>
      <c r="B134" s="195" t="str">
        <f t="shared" si="23"/>
        <v/>
      </c>
      <c r="C134" s="507">
        <f>IF(D93="","-",+C133+1)</f>
        <v>2049</v>
      </c>
      <c r="D134" s="374">
        <f>IF(F133+SUM(E$99:E133)=D$92,F133,D$92-SUM(E$99:E133))</f>
        <v>950356.28626799909</v>
      </c>
      <c r="E134" s="522">
        <f t="shared" si="27"/>
        <v>125933.19047619047</v>
      </c>
      <c r="F134" s="523">
        <f t="shared" si="28"/>
        <v>824423.09579180856</v>
      </c>
      <c r="G134" s="523">
        <f t="shared" si="29"/>
        <v>887389.69102990383</v>
      </c>
      <c r="H134" s="526">
        <f t="shared" si="30"/>
        <v>225714.9228673949</v>
      </c>
      <c r="I134" s="577">
        <f t="shared" si="31"/>
        <v>225714.9228673949</v>
      </c>
      <c r="J134" s="514">
        <f t="shared" si="24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>
      <c r="B135" s="195" t="str">
        <f t="shared" si="23"/>
        <v/>
      </c>
      <c r="C135" s="507">
        <f>IF(D93="","-",+C134+1)</f>
        <v>2050</v>
      </c>
      <c r="D135" s="374">
        <f>IF(F134+SUM(E$99:E134)=D$92,F134,D$92-SUM(E$99:E134))</f>
        <v>824423.09579180856</v>
      </c>
      <c r="E135" s="522">
        <f t="shared" si="27"/>
        <v>125933.19047619047</v>
      </c>
      <c r="F135" s="523">
        <f t="shared" si="28"/>
        <v>698489.90531561803</v>
      </c>
      <c r="G135" s="523">
        <f t="shared" si="29"/>
        <v>761456.5005537133</v>
      </c>
      <c r="H135" s="526">
        <f t="shared" si="30"/>
        <v>211554.47899669598</v>
      </c>
      <c r="I135" s="577">
        <f t="shared" si="31"/>
        <v>211554.47899669598</v>
      </c>
      <c r="J135" s="514">
        <f t="shared" si="24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>
      <c r="B136" s="195" t="str">
        <f t="shared" si="23"/>
        <v/>
      </c>
      <c r="C136" s="507">
        <f>IF(D93="","-",+C135+1)</f>
        <v>2051</v>
      </c>
      <c r="D136" s="374">
        <f>IF(F135+SUM(E$99:E135)=D$92,F135,D$92-SUM(E$99:E135))</f>
        <v>698489.90531561803</v>
      </c>
      <c r="E136" s="522">
        <f t="shared" si="27"/>
        <v>125933.19047619047</v>
      </c>
      <c r="F136" s="523">
        <f t="shared" si="28"/>
        <v>572556.7148394275</v>
      </c>
      <c r="G136" s="523">
        <f t="shared" si="29"/>
        <v>635523.31007752276</v>
      </c>
      <c r="H136" s="526">
        <f t="shared" si="30"/>
        <v>197394.03512599703</v>
      </c>
      <c r="I136" s="577">
        <f t="shared" si="31"/>
        <v>197394.03512599703</v>
      </c>
      <c r="J136" s="514">
        <f t="shared" si="24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>
      <c r="B137" s="195" t="str">
        <f t="shared" si="23"/>
        <v/>
      </c>
      <c r="C137" s="507">
        <f>IF(D93="","-",+C136+1)</f>
        <v>2052</v>
      </c>
      <c r="D137" s="374">
        <f>IF(F136+SUM(E$99:E136)=D$92,F136,D$92-SUM(E$99:E136))</f>
        <v>572556.7148394275</v>
      </c>
      <c r="E137" s="522">
        <f t="shared" si="27"/>
        <v>125933.19047619047</v>
      </c>
      <c r="F137" s="523">
        <f t="shared" si="28"/>
        <v>446623.52436323703</v>
      </c>
      <c r="G137" s="523">
        <f t="shared" si="29"/>
        <v>509590.11960133223</v>
      </c>
      <c r="H137" s="526">
        <f t="shared" si="30"/>
        <v>183233.59125529812</v>
      </c>
      <c r="I137" s="577">
        <f t="shared" si="31"/>
        <v>183233.59125529812</v>
      </c>
      <c r="J137" s="514">
        <f t="shared" si="24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>
      <c r="B138" s="195" t="str">
        <f t="shared" si="23"/>
        <v/>
      </c>
      <c r="C138" s="507">
        <f>IF(D93="","-",+C137+1)</f>
        <v>2053</v>
      </c>
      <c r="D138" s="374">
        <f>IF(F137+SUM(E$99:E137)=D$92,F137,D$92-SUM(E$99:E137))</f>
        <v>446623.52436323703</v>
      </c>
      <c r="E138" s="522">
        <f t="shared" si="27"/>
        <v>125933.19047619047</v>
      </c>
      <c r="F138" s="523">
        <f t="shared" si="28"/>
        <v>320690.33388704655</v>
      </c>
      <c r="G138" s="523">
        <f t="shared" si="29"/>
        <v>383656.92912514182</v>
      </c>
      <c r="H138" s="526">
        <f t="shared" si="30"/>
        <v>169073.1473845992</v>
      </c>
      <c r="I138" s="577">
        <f t="shared" si="31"/>
        <v>169073.1473845992</v>
      </c>
      <c r="J138" s="514">
        <f t="shared" si="24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>
      <c r="B139" s="195" t="str">
        <f t="shared" si="23"/>
        <v/>
      </c>
      <c r="C139" s="507">
        <f>IF(D93="","-",+C138+1)</f>
        <v>2054</v>
      </c>
      <c r="D139" s="374">
        <f>IF(F138+SUM(E$99:E138)=D$92,F138,D$92-SUM(E$99:E138))</f>
        <v>320690.33388704655</v>
      </c>
      <c r="E139" s="522">
        <f t="shared" si="27"/>
        <v>125933.19047619047</v>
      </c>
      <c r="F139" s="523">
        <f t="shared" si="28"/>
        <v>194757.14341085608</v>
      </c>
      <c r="G139" s="523">
        <f t="shared" si="29"/>
        <v>257723.73864895132</v>
      </c>
      <c r="H139" s="526">
        <f t="shared" si="30"/>
        <v>154912.70351390028</v>
      </c>
      <c r="I139" s="577">
        <f t="shared" si="31"/>
        <v>154912.70351390028</v>
      </c>
      <c r="J139" s="514">
        <f t="shared" si="24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>
      <c r="B140" s="195" t="str">
        <f t="shared" si="23"/>
        <v/>
      </c>
      <c r="C140" s="507">
        <f>IF(D93="","-",+C139+1)</f>
        <v>2055</v>
      </c>
      <c r="D140" s="374">
        <f>IF(F139+SUM(E$99:E139)=D$92,F139,D$92-SUM(E$99:E139))</f>
        <v>194757.14341085608</v>
      </c>
      <c r="E140" s="522">
        <f t="shared" si="27"/>
        <v>125933.19047619047</v>
      </c>
      <c r="F140" s="523">
        <f t="shared" si="28"/>
        <v>68823.952934665605</v>
      </c>
      <c r="G140" s="523">
        <f t="shared" si="29"/>
        <v>131790.54817276084</v>
      </c>
      <c r="H140" s="526">
        <f t="shared" si="30"/>
        <v>140752.25964320137</v>
      </c>
      <c r="I140" s="577">
        <f t="shared" si="31"/>
        <v>140752.25964320137</v>
      </c>
      <c r="J140" s="514">
        <f t="shared" si="24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>
      <c r="B141" s="195" t="str">
        <f t="shared" si="23"/>
        <v/>
      </c>
      <c r="C141" s="507">
        <f>IF(D93="","-",+C140+1)</f>
        <v>2056</v>
      </c>
      <c r="D141" s="374">
        <f>IF(F140+SUM(E$99:E140)=D$92,F140,D$92-SUM(E$99:E140))</f>
        <v>68823.952934665605</v>
      </c>
      <c r="E141" s="522">
        <f t="shared" si="27"/>
        <v>68823.952934665605</v>
      </c>
      <c r="F141" s="523">
        <f t="shared" si="28"/>
        <v>0</v>
      </c>
      <c r="G141" s="523">
        <f t="shared" si="29"/>
        <v>34411.976467332803</v>
      </c>
      <c r="H141" s="526">
        <f t="shared" si="30"/>
        <v>72693.376550496308</v>
      </c>
      <c r="I141" s="577">
        <f t="shared" si="31"/>
        <v>72693.376550496308</v>
      </c>
      <c r="J141" s="514">
        <f t="shared" si="24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>
      <c r="B142" s="195" t="str">
        <f t="shared" si="23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27"/>
        <v>0</v>
      </c>
      <c r="F142" s="523">
        <f t="shared" si="28"/>
        <v>0</v>
      </c>
      <c r="G142" s="523">
        <f t="shared" si="29"/>
        <v>0</v>
      </c>
      <c r="H142" s="526">
        <f t="shared" si="30"/>
        <v>0</v>
      </c>
      <c r="I142" s="577">
        <f t="shared" si="31"/>
        <v>0</v>
      </c>
      <c r="J142" s="514">
        <f t="shared" si="24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>
      <c r="B143" s="195" t="str">
        <f t="shared" si="23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27"/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24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>
      <c r="B144" s="195" t="str">
        <f t="shared" si="23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27"/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24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>
      <c r="B145" s="195" t="str">
        <f t="shared" si="23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4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>
      <c r="B146" s="195" t="str">
        <f t="shared" si="23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4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>
      <c r="B147" s="195" t="str">
        <f t="shared" si="23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4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>
      <c r="B148" s="195" t="str">
        <f t="shared" si="23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4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>
      <c r="B149" s="195" t="str">
        <f t="shared" si="23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4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>
      <c r="B150" s="195" t="str">
        <f t="shared" si="23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4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>
      <c r="B151" s="195" t="str">
        <f t="shared" si="23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4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>
      <c r="B152" s="195" t="str">
        <f t="shared" si="23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4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>
      <c r="B153" s="195" t="str">
        <f t="shared" si="23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4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.5" thickBot="1">
      <c r="B154" s="195" t="str">
        <f t="shared" si="23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4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>
      <c r="C155" s="374" t="s">
        <v>78</v>
      </c>
      <c r="D155" s="375"/>
      <c r="E155" s="375">
        <f>SUM(E99:E154)</f>
        <v>5289194</v>
      </c>
      <c r="F155" s="375"/>
      <c r="G155" s="375"/>
      <c r="H155" s="375">
        <f>SUM(H99:H154)</f>
        <v>18002590.872888457</v>
      </c>
      <c r="I155" s="375">
        <f>SUM(I99:I154)</f>
        <v>18002590.872888457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1724311.275069321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1724311.275069321</v>
      </c>
      <c r="O6" s="269"/>
      <c r="P6" s="269"/>
    </row>
    <row r="7" spans="1:16" ht="13.5" thickBot="1">
      <c r="C7" s="467" t="s">
        <v>48</v>
      </c>
      <c r="D7" s="624" t="s">
        <v>316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315</v>
      </c>
      <c r="E9" s="637" t="s">
        <v>500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14866883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353973.40476190473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2094176.8486263207</v>
      </c>
      <c r="H21" s="639">
        <v>2094176.8486263207</v>
      </c>
      <c r="I21" s="511">
        <f t="shared" si="4"/>
        <v>0</v>
      </c>
      <c r="J21" s="511"/>
      <c r="K21" s="518">
        <f t="shared" si="0"/>
        <v>2094176.8486263207</v>
      </c>
      <c r="L21" s="519">
        <f t="shared" si="1"/>
        <v>0</v>
      </c>
      <c r="M21" s="518">
        <f t="shared" si="2"/>
        <v>2094176.8486263207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13443010.822920887</v>
      </c>
      <c r="E22" s="630">
        <v>362606.90243902442</v>
      </c>
      <c r="F22" s="629">
        <v>13080403.920481863</v>
      </c>
      <c r="G22" s="630">
        <v>2048091.6510956655</v>
      </c>
      <c r="H22" s="639">
        <v>2048091.6510956655</v>
      </c>
      <c r="I22" s="511">
        <f t="shared" si="4"/>
        <v>0</v>
      </c>
      <c r="J22" s="511"/>
      <c r="K22" s="518">
        <f t="shared" si="0"/>
        <v>2048091.6510956655</v>
      </c>
      <c r="L22" s="519">
        <f t="shared" si="1"/>
        <v>0</v>
      </c>
      <c r="M22" s="518">
        <f t="shared" si="2"/>
        <v>2048091.6510956655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1682642.2217511837</v>
      </c>
      <c r="H23" s="639">
        <v>1682642.2217511837</v>
      </c>
      <c r="I23" s="511">
        <f t="shared" si="4"/>
        <v>0</v>
      </c>
      <c r="J23" s="511"/>
      <c r="K23" s="518">
        <f t="shared" ref="K23" si="7">G23</f>
        <v>1682642.2217511837</v>
      </c>
      <c r="L23" s="519">
        <f t="shared" ref="L23" si="8">IF(K23&lt;&gt;0,+G23-K23,0)</f>
        <v>0</v>
      </c>
      <c r="M23" s="518">
        <f t="shared" ref="M23" si="9">H23</f>
        <v>1682642.2217511837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12736606.246063258</v>
      </c>
      <c r="E24" s="630">
        <v>353973.40476190473</v>
      </c>
      <c r="F24" s="629">
        <v>12382632.841301354</v>
      </c>
      <c r="G24" s="630">
        <v>1685350.1603983724</v>
      </c>
      <c r="H24" s="639">
        <v>1685350.1603983724</v>
      </c>
      <c r="I24" s="511">
        <f t="shared" si="4"/>
        <v>0</v>
      </c>
      <c r="J24" s="511"/>
      <c r="K24" s="518">
        <f t="shared" ref="K24" si="10">G24</f>
        <v>1685350.1603983724</v>
      </c>
      <c r="L24" s="519">
        <f t="shared" ref="L24" si="11">IF(K24&lt;&gt;0,+G24-K24,0)</f>
        <v>0</v>
      </c>
      <c r="M24" s="518">
        <f t="shared" ref="M24" si="12">H24</f>
        <v>1685350.1603983724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523">
        <f>IF(F24+SUM(E$17:E24)=D$10,F24,D$10-SUM(E$17:E24))</f>
        <v>12363823.613280933</v>
      </c>
      <c r="E25" s="522">
        <f t="shared" ref="E25:E72" si="13">IF(+$I$14&lt;F24,$I$14,D25)</f>
        <v>353973.40476190473</v>
      </c>
      <c r="F25" s="523">
        <f t="shared" ref="F25:F72" si="14">+D25-E25</f>
        <v>12009850.208519028</v>
      </c>
      <c r="G25" s="524">
        <f t="shared" ref="G25:G51" si="15">+I$12*((D25+F25)/2)+E25</f>
        <v>1724311.275069321</v>
      </c>
      <c r="H25" s="491">
        <f t="shared" ref="H25:H51" si="16">+I$13*((D25+F25)/2)+E25</f>
        <v>1724311.275069321</v>
      </c>
      <c r="I25" s="511">
        <f t="shared" si="4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12009850.208519028</v>
      </c>
      <c r="E26" s="522">
        <f t="shared" si="13"/>
        <v>353973.40476190473</v>
      </c>
      <c r="F26" s="523">
        <f t="shared" si="14"/>
        <v>11655876.803757124</v>
      </c>
      <c r="G26" s="524">
        <f t="shared" si="15"/>
        <v>1684509.0552502428</v>
      </c>
      <c r="H26" s="491">
        <f t="shared" si="16"/>
        <v>1684509.0552502428</v>
      </c>
      <c r="I26" s="511">
        <f t="shared" si="4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11655876.803757124</v>
      </c>
      <c r="E27" s="522">
        <f t="shared" si="13"/>
        <v>353973.40476190473</v>
      </c>
      <c r="F27" s="523">
        <f t="shared" si="14"/>
        <v>11301903.398995219</v>
      </c>
      <c r="G27" s="524">
        <f t="shared" si="15"/>
        <v>1644706.8354311651</v>
      </c>
      <c r="H27" s="491">
        <f t="shared" si="16"/>
        <v>1644706.8354311651</v>
      </c>
      <c r="I27" s="511">
        <f t="shared" si="4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11301903.398995219</v>
      </c>
      <c r="E28" s="522">
        <f t="shared" si="13"/>
        <v>353973.40476190473</v>
      </c>
      <c r="F28" s="523">
        <f t="shared" si="14"/>
        <v>10947929.994233314</v>
      </c>
      <c r="G28" s="524">
        <f t="shared" si="15"/>
        <v>1604904.6156120868</v>
      </c>
      <c r="H28" s="491">
        <f t="shared" si="16"/>
        <v>1604904.6156120868</v>
      </c>
      <c r="I28" s="511">
        <f t="shared" si="4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10947929.994233314</v>
      </c>
      <c r="E29" s="522">
        <f t="shared" si="13"/>
        <v>353973.40476190473</v>
      </c>
      <c r="F29" s="523">
        <f t="shared" si="14"/>
        <v>10593956.589471409</v>
      </c>
      <c r="G29" s="524">
        <f t="shared" si="15"/>
        <v>1565102.3957930091</v>
      </c>
      <c r="H29" s="491">
        <f t="shared" si="16"/>
        <v>1565102.3957930091</v>
      </c>
      <c r="I29" s="511">
        <f t="shared" si="4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10593956.589471409</v>
      </c>
      <c r="E30" s="522">
        <f t="shared" si="13"/>
        <v>353973.40476190473</v>
      </c>
      <c r="F30" s="523">
        <f t="shared" si="14"/>
        <v>10239983.184709504</v>
      </c>
      <c r="G30" s="524">
        <f t="shared" si="15"/>
        <v>1525300.1759739309</v>
      </c>
      <c r="H30" s="491">
        <f t="shared" si="16"/>
        <v>1525300.1759739309</v>
      </c>
      <c r="I30" s="511">
        <f t="shared" si="4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10239983.184709504</v>
      </c>
      <c r="E31" s="522">
        <f t="shared" si="13"/>
        <v>353973.40476190473</v>
      </c>
      <c r="F31" s="523">
        <f t="shared" si="14"/>
        <v>9886009.7799475994</v>
      </c>
      <c r="G31" s="524">
        <f t="shared" si="15"/>
        <v>1485497.9561548531</v>
      </c>
      <c r="H31" s="491">
        <f t="shared" si="16"/>
        <v>1485497.9561548531</v>
      </c>
      <c r="I31" s="511">
        <f t="shared" si="4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9886009.7799475994</v>
      </c>
      <c r="E32" s="522">
        <f t="shared" si="13"/>
        <v>353973.40476190473</v>
      </c>
      <c r="F32" s="523">
        <f t="shared" si="14"/>
        <v>9532036.3751856945</v>
      </c>
      <c r="G32" s="524">
        <f t="shared" si="15"/>
        <v>1445695.7363357753</v>
      </c>
      <c r="H32" s="491">
        <f t="shared" si="16"/>
        <v>1445695.7363357753</v>
      </c>
      <c r="I32" s="511">
        <f t="shared" si="4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9532036.3751856945</v>
      </c>
      <c r="E33" s="522">
        <f t="shared" si="13"/>
        <v>353973.40476190473</v>
      </c>
      <c r="F33" s="523">
        <f t="shared" si="14"/>
        <v>9178062.9704237897</v>
      </c>
      <c r="G33" s="524">
        <f t="shared" si="15"/>
        <v>1405893.5165166976</v>
      </c>
      <c r="H33" s="491">
        <f t="shared" si="16"/>
        <v>1405893.5165166976</v>
      </c>
      <c r="I33" s="511">
        <f t="shared" si="4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9178062.9704237897</v>
      </c>
      <c r="E34" s="522">
        <f t="shared" si="13"/>
        <v>353973.40476190473</v>
      </c>
      <c r="F34" s="523">
        <f t="shared" si="14"/>
        <v>8824089.5656618848</v>
      </c>
      <c r="G34" s="524">
        <f t="shared" si="15"/>
        <v>1366091.2966976194</v>
      </c>
      <c r="H34" s="491">
        <f t="shared" si="16"/>
        <v>1366091.2966976194</v>
      </c>
      <c r="I34" s="511">
        <f t="shared" si="4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8824089.5656618848</v>
      </c>
      <c r="E35" s="522">
        <f t="shared" si="13"/>
        <v>353973.40476190473</v>
      </c>
      <c r="F35" s="523">
        <f t="shared" si="14"/>
        <v>8470116.16089998</v>
      </c>
      <c r="G35" s="524">
        <f t="shared" si="15"/>
        <v>1326289.0768785416</v>
      </c>
      <c r="H35" s="491">
        <f t="shared" si="16"/>
        <v>1326289.0768785416</v>
      </c>
      <c r="I35" s="511">
        <f t="shared" si="4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8470116.16089998</v>
      </c>
      <c r="E36" s="522">
        <f t="shared" si="13"/>
        <v>353973.40476190473</v>
      </c>
      <c r="F36" s="523">
        <f t="shared" si="14"/>
        <v>8116142.7561380751</v>
      </c>
      <c r="G36" s="524">
        <f t="shared" si="15"/>
        <v>1286486.8570594634</v>
      </c>
      <c r="H36" s="491">
        <f t="shared" si="16"/>
        <v>1286486.8570594634</v>
      </c>
      <c r="I36" s="511">
        <f t="shared" si="4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8116142.7561380751</v>
      </c>
      <c r="E37" s="522">
        <f t="shared" si="13"/>
        <v>353973.40476190473</v>
      </c>
      <c r="F37" s="523">
        <f t="shared" si="14"/>
        <v>7762169.3513761703</v>
      </c>
      <c r="G37" s="524">
        <f t="shared" si="15"/>
        <v>1246684.6372403856</v>
      </c>
      <c r="H37" s="491">
        <f t="shared" si="16"/>
        <v>1246684.6372403856</v>
      </c>
      <c r="I37" s="511">
        <f t="shared" si="4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7762169.3513761703</v>
      </c>
      <c r="E38" s="522">
        <f t="shared" si="13"/>
        <v>353973.40476190473</v>
      </c>
      <c r="F38" s="523">
        <f t="shared" si="14"/>
        <v>7408195.9466142654</v>
      </c>
      <c r="G38" s="524">
        <f t="shared" si="15"/>
        <v>1206882.4174213079</v>
      </c>
      <c r="H38" s="491">
        <f t="shared" si="16"/>
        <v>1206882.4174213079</v>
      </c>
      <c r="I38" s="511">
        <f t="shared" si="4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7408195.9466142654</v>
      </c>
      <c r="E39" s="522">
        <f t="shared" si="13"/>
        <v>353973.40476190473</v>
      </c>
      <c r="F39" s="523">
        <f t="shared" si="14"/>
        <v>7054222.5418523606</v>
      </c>
      <c r="G39" s="524">
        <f t="shared" si="15"/>
        <v>1167080.1976022297</v>
      </c>
      <c r="H39" s="491">
        <f t="shared" si="16"/>
        <v>1167080.1976022297</v>
      </c>
      <c r="I39" s="511">
        <f t="shared" si="4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7054222.5418523606</v>
      </c>
      <c r="E40" s="522">
        <f t="shared" si="13"/>
        <v>353973.40476190473</v>
      </c>
      <c r="F40" s="523">
        <f t="shared" si="14"/>
        <v>6700249.1370904557</v>
      </c>
      <c r="G40" s="524">
        <f t="shared" si="15"/>
        <v>1127277.9777831519</v>
      </c>
      <c r="H40" s="491">
        <f t="shared" si="16"/>
        <v>1127277.9777831519</v>
      </c>
      <c r="I40" s="511">
        <f t="shared" si="4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6700249.1370904557</v>
      </c>
      <c r="E41" s="522">
        <f t="shared" si="13"/>
        <v>353973.40476190473</v>
      </c>
      <c r="F41" s="523">
        <f t="shared" si="14"/>
        <v>6346275.7323285509</v>
      </c>
      <c r="G41" s="524">
        <f t="shared" si="15"/>
        <v>1087475.7579640739</v>
      </c>
      <c r="H41" s="491">
        <f t="shared" si="16"/>
        <v>1087475.7579640739</v>
      </c>
      <c r="I41" s="511">
        <f t="shared" si="4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6346275.7323285509</v>
      </c>
      <c r="E42" s="522">
        <f t="shared" si="13"/>
        <v>353973.40476190473</v>
      </c>
      <c r="F42" s="523">
        <f t="shared" si="14"/>
        <v>5992302.327566646</v>
      </c>
      <c r="G42" s="524">
        <f t="shared" si="15"/>
        <v>1047673.538144996</v>
      </c>
      <c r="H42" s="491">
        <f t="shared" si="16"/>
        <v>1047673.538144996</v>
      </c>
      <c r="I42" s="511">
        <f t="shared" si="4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5992302.327566646</v>
      </c>
      <c r="E43" s="522">
        <f t="shared" si="13"/>
        <v>353973.40476190473</v>
      </c>
      <c r="F43" s="523">
        <f t="shared" si="14"/>
        <v>5638328.9228047412</v>
      </c>
      <c r="G43" s="524">
        <f t="shared" si="15"/>
        <v>1007871.3183259181</v>
      </c>
      <c r="H43" s="491">
        <f t="shared" si="16"/>
        <v>1007871.3183259181</v>
      </c>
      <c r="I43" s="511">
        <f t="shared" si="4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5638328.9228047412</v>
      </c>
      <c r="E44" s="522">
        <f t="shared" si="13"/>
        <v>353973.40476190473</v>
      </c>
      <c r="F44" s="523">
        <f t="shared" si="14"/>
        <v>5284355.5180428363</v>
      </c>
      <c r="G44" s="524">
        <f t="shared" si="15"/>
        <v>968069.09850684018</v>
      </c>
      <c r="H44" s="491">
        <f t="shared" si="16"/>
        <v>968069.09850684018</v>
      </c>
      <c r="I44" s="511">
        <f t="shared" si="4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5284355.5180428363</v>
      </c>
      <c r="E45" s="522">
        <f t="shared" si="13"/>
        <v>353973.40476190473</v>
      </c>
      <c r="F45" s="523">
        <f t="shared" si="14"/>
        <v>4930382.1132809315</v>
      </c>
      <c r="G45" s="524">
        <f t="shared" si="15"/>
        <v>928266.87868776219</v>
      </c>
      <c r="H45" s="491">
        <f t="shared" si="16"/>
        <v>928266.87868776219</v>
      </c>
      <c r="I45" s="511">
        <f t="shared" si="4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4930382.1132809315</v>
      </c>
      <c r="E46" s="522">
        <f t="shared" si="13"/>
        <v>353973.40476190473</v>
      </c>
      <c r="F46" s="523">
        <f t="shared" si="14"/>
        <v>4576408.7085190266</v>
      </c>
      <c r="G46" s="524">
        <f t="shared" si="15"/>
        <v>888464.65886868432</v>
      </c>
      <c r="H46" s="491">
        <f t="shared" si="16"/>
        <v>888464.65886868432</v>
      </c>
      <c r="I46" s="511">
        <f t="shared" si="4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4576408.7085190266</v>
      </c>
      <c r="E47" s="522">
        <f t="shared" si="13"/>
        <v>353973.40476190473</v>
      </c>
      <c r="F47" s="523">
        <f t="shared" si="14"/>
        <v>4222435.3037571218</v>
      </c>
      <c r="G47" s="524">
        <f t="shared" si="15"/>
        <v>848662.43904960644</v>
      </c>
      <c r="H47" s="491">
        <f t="shared" si="16"/>
        <v>848662.43904960644</v>
      </c>
      <c r="I47" s="511">
        <f t="shared" si="4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4222435.3037571218</v>
      </c>
      <c r="E48" s="522">
        <f t="shared" si="13"/>
        <v>353973.40476190473</v>
      </c>
      <c r="F48" s="523">
        <f t="shared" si="14"/>
        <v>3868461.8989952169</v>
      </c>
      <c r="G48" s="524">
        <f t="shared" si="15"/>
        <v>808860.21923052846</v>
      </c>
      <c r="H48" s="491">
        <f t="shared" si="16"/>
        <v>808860.21923052846</v>
      </c>
      <c r="I48" s="511">
        <f t="shared" si="4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3868461.8989952169</v>
      </c>
      <c r="E49" s="522">
        <f t="shared" si="13"/>
        <v>353973.40476190473</v>
      </c>
      <c r="F49" s="523">
        <f t="shared" si="14"/>
        <v>3514488.4942333121</v>
      </c>
      <c r="G49" s="524">
        <f t="shared" si="15"/>
        <v>769057.99941145047</v>
      </c>
      <c r="H49" s="491">
        <f t="shared" si="16"/>
        <v>769057.99941145047</v>
      </c>
      <c r="I49" s="511">
        <f t="shared" si="4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3514488.4942333121</v>
      </c>
      <c r="E50" s="522">
        <f t="shared" si="13"/>
        <v>353973.40476190473</v>
      </c>
      <c r="F50" s="523">
        <f t="shared" si="14"/>
        <v>3160515.0894714072</v>
      </c>
      <c r="G50" s="524">
        <f t="shared" si="15"/>
        <v>729255.77959237259</v>
      </c>
      <c r="H50" s="491">
        <f t="shared" si="16"/>
        <v>729255.77959237259</v>
      </c>
      <c r="I50" s="511">
        <f t="shared" si="4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3160515.0894714072</v>
      </c>
      <c r="E51" s="522">
        <f t="shared" si="13"/>
        <v>353973.40476190473</v>
      </c>
      <c r="F51" s="523">
        <f t="shared" si="14"/>
        <v>2806541.6847095024</v>
      </c>
      <c r="G51" s="524">
        <f t="shared" si="15"/>
        <v>689453.55977329472</v>
      </c>
      <c r="H51" s="491">
        <f t="shared" si="16"/>
        <v>689453.55977329472</v>
      </c>
      <c r="I51" s="511">
        <f t="shared" si="4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2806541.6847095024</v>
      </c>
      <c r="E52" s="522">
        <f t="shared" si="13"/>
        <v>353973.40476190473</v>
      </c>
      <c r="F52" s="523">
        <f t="shared" si="14"/>
        <v>2452568.2799475975</v>
      </c>
      <c r="G52" s="524">
        <f t="shared" ref="G52:G72" si="18">+I$12*((D52+F52)/2)+E52</f>
        <v>649651.33995421673</v>
      </c>
      <c r="H52" s="491">
        <f t="shared" ref="H52:H72" si="19">+I$13*((D52+F52)/2)+E52</f>
        <v>649651.33995421673</v>
      </c>
      <c r="I52" s="511">
        <f t="shared" si="4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2452568.2799475975</v>
      </c>
      <c r="E53" s="522">
        <f t="shared" si="13"/>
        <v>353973.40476190473</v>
      </c>
      <c r="F53" s="523">
        <f t="shared" si="14"/>
        <v>2098594.8751856927</v>
      </c>
      <c r="G53" s="524">
        <f t="shared" si="18"/>
        <v>609849.12013513874</v>
      </c>
      <c r="H53" s="491">
        <f t="shared" si="19"/>
        <v>609849.12013513874</v>
      </c>
      <c r="I53" s="511">
        <f t="shared" si="4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2098594.8751856927</v>
      </c>
      <c r="E54" s="522">
        <f t="shared" si="13"/>
        <v>353973.40476190473</v>
      </c>
      <c r="F54" s="523">
        <f t="shared" si="14"/>
        <v>1744621.4704237878</v>
      </c>
      <c r="G54" s="524">
        <f t="shared" si="18"/>
        <v>570046.90031606087</v>
      </c>
      <c r="H54" s="491">
        <f t="shared" si="19"/>
        <v>570046.90031606087</v>
      </c>
      <c r="I54" s="511">
        <f t="shared" si="4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1744621.4704237878</v>
      </c>
      <c r="E55" s="522">
        <f t="shared" si="13"/>
        <v>353973.40476190473</v>
      </c>
      <c r="F55" s="523">
        <f t="shared" si="14"/>
        <v>1390648.065661883</v>
      </c>
      <c r="G55" s="524">
        <f t="shared" si="18"/>
        <v>530244.680496983</v>
      </c>
      <c r="H55" s="491">
        <f t="shared" si="19"/>
        <v>530244.680496983</v>
      </c>
      <c r="I55" s="511">
        <f t="shared" si="4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1390648.065661883</v>
      </c>
      <c r="E56" s="522">
        <f t="shared" si="13"/>
        <v>353973.40476190473</v>
      </c>
      <c r="F56" s="523">
        <f t="shared" si="14"/>
        <v>1036674.6608999782</v>
      </c>
      <c r="G56" s="524">
        <f t="shared" si="18"/>
        <v>490442.46067790501</v>
      </c>
      <c r="H56" s="491">
        <f t="shared" si="19"/>
        <v>490442.46067790501</v>
      </c>
      <c r="I56" s="511">
        <f t="shared" si="4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1036674.6608999782</v>
      </c>
      <c r="E57" s="522">
        <f t="shared" si="13"/>
        <v>353973.40476190473</v>
      </c>
      <c r="F57" s="523">
        <f t="shared" si="14"/>
        <v>682701.25613807351</v>
      </c>
      <c r="G57" s="524">
        <f t="shared" si="18"/>
        <v>450640.24085882714</v>
      </c>
      <c r="H57" s="491">
        <f t="shared" si="19"/>
        <v>450640.24085882714</v>
      </c>
      <c r="I57" s="511">
        <f t="shared" si="4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682701.25613807351</v>
      </c>
      <c r="E58" s="522">
        <f t="shared" si="13"/>
        <v>353973.40476190473</v>
      </c>
      <c r="F58" s="523">
        <f t="shared" si="14"/>
        <v>328727.85137616878</v>
      </c>
      <c r="G58" s="524">
        <f t="shared" si="18"/>
        <v>410838.0210397492</v>
      </c>
      <c r="H58" s="491">
        <f t="shared" si="19"/>
        <v>410838.0210397492</v>
      </c>
      <c r="I58" s="511">
        <f t="shared" si="4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328727.85137616878</v>
      </c>
      <c r="E59" s="522">
        <f t="shared" si="13"/>
        <v>328727.85137616878</v>
      </c>
      <c r="F59" s="523">
        <f t="shared" si="14"/>
        <v>0</v>
      </c>
      <c r="G59" s="524">
        <f t="shared" si="18"/>
        <v>347209.60456032155</v>
      </c>
      <c r="H59" s="491">
        <f t="shared" si="19"/>
        <v>347209.60456032155</v>
      </c>
      <c r="I59" s="511">
        <f t="shared" si="4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4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4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4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4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4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4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4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4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4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4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4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4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4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14866882.999999998</v>
      </c>
      <c r="F73" s="375"/>
      <c r="G73" s="375">
        <f>SUM(G17:G72)</f>
        <v>52583755.490477078</v>
      </c>
      <c r="H73" s="375">
        <f>SUM(H17:H72)</f>
        <v>52583755.490477078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1682642.2217511837</v>
      </c>
      <c r="N87" s="546">
        <f>IF(J92&lt;D11,0,VLOOKUP(J92,C17:O72,11))</f>
        <v>1682642.2217511837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1745509.3465257157</v>
      </c>
      <c r="N88" s="550">
        <f>IF(J92&lt;D11,0,VLOOKUP(J92,C99:P154,7))</f>
        <v>1745509.3465257157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62867.124774531927</v>
      </c>
      <c r="N89" s="555">
        <f>+N88-N87</f>
        <v>62867.124774531927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14866883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353973.40476190473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 t="shared" ref="L99:L105" si="20">H99</f>
        <v>1018506.1541813499</v>
      </c>
      <c r="M99" s="519">
        <f t="shared" ref="M99:M105" si="21">IF(L99&lt;&gt;0,+H99-L99,0)</f>
        <v>0</v>
      </c>
      <c r="N99" s="518">
        <f t="shared" ref="N99:N105" si="22">I99</f>
        <v>1018506.1541813499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 t="shared" si="20"/>
        <v>2295188.8876024</v>
      </c>
      <c r="M100" s="519">
        <f t="shared" si="21"/>
        <v>0</v>
      </c>
      <c r="N100" s="518">
        <f t="shared" si="22"/>
        <v>2295188.8876024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3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24">+I101-H101</f>
        <v>0</v>
      </c>
      <c r="K101" s="514"/>
      <c r="L101" s="518">
        <f t="shared" si="20"/>
        <v>2166100.4168751929</v>
      </c>
      <c r="M101" s="519">
        <f t="shared" si="21"/>
        <v>0</v>
      </c>
      <c r="N101" s="518">
        <f t="shared" si="22"/>
        <v>2166100.4168751929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3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24"/>
        <v>0</v>
      </c>
      <c r="K102" s="514"/>
      <c r="L102" s="518">
        <f t="shared" si="20"/>
        <v>2053277.0180077213</v>
      </c>
      <c r="M102" s="519">
        <f t="shared" si="21"/>
        <v>0</v>
      </c>
      <c r="N102" s="518">
        <f t="shared" si="22"/>
        <v>2053277.0180077213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3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24"/>
        <v>0</v>
      </c>
      <c r="K103" s="514"/>
      <c r="L103" s="518">
        <f t="shared" si="20"/>
        <v>1793928.9872663962</v>
      </c>
      <c r="M103" s="519">
        <f t="shared" si="21"/>
        <v>0</v>
      </c>
      <c r="N103" s="518">
        <f t="shared" si="22"/>
        <v>1793928.9872663962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3"/>
        <v/>
      </c>
      <c r="C104" s="507">
        <f>IF(D93="","-",+C103+1)</f>
        <v>2019</v>
      </c>
      <c r="D104" s="629">
        <v>13458364.180598006</v>
      </c>
      <c r="E104" s="630">
        <v>345741.46511627908</v>
      </c>
      <c r="F104" s="631">
        <v>13112622.715481726</v>
      </c>
      <c r="G104" s="631">
        <v>13285493.448039867</v>
      </c>
      <c r="H104" s="633">
        <v>1767827.9448754457</v>
      </c>
      <c r="I104" s="634">
        <v>1767827.9448754457</v>
      </c>
      <c r="J104" s="514">
        <f t="shared" si="24"/>
        <v>0</v>
      </c>
      <c r="K104" s="514"/>
      <c r="L104" s="518">
        <f t="shared" si="20"/>
        <v>1767827.9448754457</v>
      </c>
      <c r="M104" s="519">
        <f t="shared" si="21"/>
        <v>0</v>
      </c>
      <c r="N104" s="518">
        <f t="shared" si="22"/>
        <v>1767827.9448754457</v>
      </c>
      <c r="O104" s="514">
        <f t="shared" ref="O104:O130" si="25">IF(N104&lt;&gt;0,+I104-N104,0)</f>
        <v>0</v>
      </c>
      <c r="P104" s="514">
        <f t="shared" ref="P104:P130" si="26">+O104-M104</f>
        <v>0</v>
      </c>
    </row>
    <row r="105" spans="1:16">
      <c r="B105" s="195" t="str">
        <f t="shared" si="23"/>
        <v/>
      </c>
      <c r="C105" s="507">
        <f>IF(D93="","-",+C104+1)</f>
        <v>2020</v>
      </c>
      <c r="D105" s="629">
        <v>13112622.715481726</v>
      </c>
      <c r="E105" s="630">
        <v>353973.40476190473</v>
      </c>
      <c r="F105" s="631">
        <v>12758649.310719822</v>
      </c>
      <c r="G105" s="631">
        <v>12935636.013100773</v>
      </c>
      <c r="H105" s="633">
        <v>1745509.3465257157</v>
      </c>
      <c r="I105" s="634">
        <v>1745509.3465257157</v>
      </c>
      <c r="J105" s="514">
        <f t="shared" si="24"/>
        <v>0</v>
      </c>
      <c r="K105" s="514"/>
      <c r="L105" s="518">
        <f t="shared" si="20"/>
        <v>1745509.3465257157</v>
      </c>
      <c r="M105" s="519">
        <f t="shared" si="21"/>
        <v>0</v>
      </c>
      <c r="N105" s="518">
        <f t="shared" si="22"/>
        <v>1745509.3465257157</v>
      </c>
      <c r="O105" s="514">
        <f t="shared" si="25"/>
        <v>0</v>
      </c>
      <c r="P105" s="514">
        <f t="shared" si="26"/>
        <v>0</v>
      </c>
    </row>
    <row r="106" spans="1:16">
      <c r="B106" s="195" t="str">
        <f t="shared" si="23"/>
        <v/>
      </c>
      <c r="C106" s="507">
        <f>IF(D93="","-",+C105+1)</f>
        <v>2021</v>
      </c>
      <c r="D106" s="374">
        <f>IF(F105+SUM(E$99:E105)=D$92,F105,D$92-SUM(E$99:E105))</f>
        <v>12758649.310719822</v>
      </c>
      <c r="E106" s="522">
        <f t="shared" ref="E106:E154" si="27">IF(+$J$96&lt;F105,$J$96,D106)</f>
        <v>353973.40476190473</v>
      </c>
      <c r="F106" s="523">
        <f t="shared" ref="F106:F154" si="28">+D106-E106</f>
        <v>12404675.905957917</v>
      </c>
      <c r="G106" s="523">
        <f t="shared" ref="G106:G154" si="29">+(F106+D106)/2</f>
        <v>12581662.60833887</v>
      </c>
      <c r="H106" s="526">
        <f t="shared" ref="H106:H154" si="30">+J$94*G106+E106</f>
        <v>1768707.0940440651</v>
      </c>
      <c r="I106" s="577">
        <f t="shared" ref="I106:I154" si="31">+J$95*G106+E106</f>
        <v>1768707.0940440651</v>
      </c>
      <c r="J106" s="514">
        <f t="shared" si="24"/>
        <v>0</v>
      </c>
      <c r="K106" s="514"/>
      <c r="L106" s="525"/>
      <c r="M106" s="514">
        <f t="shared" ref="M106:M130" si="32">IF(L106&lt;&gt;0,+H106-L106,0)</f>
        <v>0</v>
      </c>
      <c r="N106" s="525"/>
      <c r="O106" s="514">
        <f t="shared" si="25"/>
        <v>0</v>
      </c>
      <c r="P106" s="514">
        <f t="shared" si="26"/>
        <v>0</v>
      </c>
    </row>
    <row r="107" spans="1:16">
      <c r="B107" s="195" t="str">
        <f t="shared" si="23"/>
        <v/>
      </c>
      <c r="C107" s="507">
        <f>IF(D93="","-",+C106+1)</f>
        <v>2022</v>
      </c>
      <c r="D107" s="374">
        <f>IF(F106+SUM(E$99:E106)=D$92,F106,D$92-SUM(E$99:E106))</f>
        <v>12404675.905957917</v>
      </c>
      <c r="E107" s="522">
        <f t="shared" si="27"/>
        <v>353973.40476190473</v>
      </c>
      <c r="F107" s="523">
        <f t="shared" si="28"/>
        <v>12050702.501196012</v>
      </c>
      <c r="G107" s="523">
        <f t="shared" si="29"/>
        <v>12227689.203576963</v>
      </c>
      <c r="H107" s="526">
        <f t="shared" si="30"/>
        <v>1728904.8742249869</v>
      </c>
      <c r="I107" s="577">
        <f t="shared" si="31"/>
        <v>1728904.8742249869</v>
      </c>
      <c r="J107" s="514">
        <f t="shared" si="24"/>
        <v>0</v>
      </c>
      <c r="K107" s="514"/>
      <c r="L107" s="525"/>
      <c r="M107" s="514">
        <f t="shared" si="32"/>
        <v>0</v>
      </c>
      <c r="N107" s="525"/>
      <c r="O107" s="514">
        <f t="shared" si="25"/>
        <v>0</v>
      </c>
      <c r="P107" s="514">
        <f t="shared" si="26"/>
        <v>0</v>
      </c>
    </row>
    <row r="108" spans="1:16">
      <c r="B108" s="195" t="str">
        <f t="shared" si="23"/>
        <v/>
      </c>
      <c r="C108" s="507">
        <f>IF(D93="","-",+C107+1)</f>
        <v>2023</v>
      </c>
      <c r="D108" s="374">
        <f>IF(F107+SUM(E$99:E107)=D$92,F107,D$92-SUM(E$99:E107))</f>
        <v>12050702.501196012</v>
      </c>
      <c r="E108" s="522">
        <f t="shared" si="27"/>
        <v>353973.40476190473</v>
      </c>
      <c r="F108" s="523">
        <f t="shared" si="28"/>
        <v>11696729.096434107</v>
      </c>
      <c r="G108" s="523">
        <f t="shared" si="29"/>
        <v>11873715.79881506</v>
      </c>
      <c r="H108" s="526">
        <f t="shared" si="30"/>
        <v>1689102.6544059091</v>
      </c>
      <c r="I108" s="577">
        <f t="shared" si="31"/>
        <v>1689102.6544059091</v>
      </c>
      <c r="J108" s="514">
        <f t="shared" si="24"/>
        <v>0</v>
      </c>
      <c r="K108" s="514"/>
      <c r="L108" s="525"/>
      <c r="M108" s="514">
        <f t="shared" si="32"/>
        <v>0</v>
      </c>
      <c r="N108" s="525"/>
      <c r="O108" s="514">
        <f t="shared" si="25"/>
        <v>0</v>
      </c>
      <c r="P108" s="514">
        <f t="shared" si="26"/>
        <v>0</v>
      </c>
    </row>
    <row r="109" spans="1:16">
      <c r="B109" s="195" t="str">
        <f t="shared" si="23"/>
        <v/>
      </c>
      <c r="C109" s="507">
        <f>IF(D93="","-",+C108+1)</f>
        <v>2024</v>
      </c>
      <c r="D109" s="374">
        <f>IF(F108+SUM(E$99:E108)=D$92,F108,D$92-SUM(E$99:E108))</f>
        <v>11696729.096434107</v>
      </c>
      <c r="E109" s="522">
        <f t="shared" si="27"/>
        <v>353973.40476190473</v>
      </c>
      <c r="F109" s="523">
        <f t="shared" si="28"/>
        <v>11342755.691672202</v>
      </c>
      <c r="G109" s="523">
        <f t="shared" si="29"/>
        <v>11519742.394053154</v>
      </c>
      <c r="H109" s="526">
        <f t="shared" si="30"/>
        <v>1649300.4345868309</v>
      </c>
      <c r="I109" s="577">
        <f t="shared" si="31"/>
        <v>1649300.4345868309</v>
      </c>
      <c r="J109" s="514">
        <f t="shared" si="24"/>
        <v>0</v>
      </c>
      <c r="K109" s="514"/>
      <c r="L109" s="525"/>
      <c r="M109" s="514">
        <f t="shared" si="32"/>
        <v>0</v>
      </c>
      <c r="N109" s="525"/>
      <c r="O109" s="514">
        <f t="shared" si="25"/>
        <v>0</v>
      </c>
      <c r="P109" s="514">
        <f t="shared" si="26"/>
        <v>0</v>
      </c>
    </row>
    <row r="110" spans="1:16">
      <c r="B110" s="195" t="str">
        <f t="shared" si="23"/>
        <v/>
      </c>
      <c r="C110" s="507">
        <f>IF(D93="","-",+C109+1)</f>
        <v>2025</v>
      </c>
      <c r="D110" s="374">
        <f>IF(F109+SUM(E$99:E109)=D$92,F109,D$92-SUM(E$99:E109))</f>
        <v>11342755.691672202</v>
      </c>
      <c r="E110" s="522">
        <f t="shared" si="27"/>
        <v>353973.40476190473</v>
      </c>
      <c r="F110" s="523">
        <f t="shared" si="28"/>
        <v>10988782.286910297</v>
      </c>
      <c r="G110" s="523">
        <f t="shared" si="29"/>
        <v>11165768.989291251</v>
      </c>
      <c r="H110" s="526">
        <f t="shared" si="30"/>
        <v>1609498.2147677531</v>
      </c>
      <c r="I110" s="577">
        <f t="shared" si="31"/>
        <v>1609498.2147677531</v>
      </c>
      <c r="J110" s="514">
        <f t="shared" si="24"/>
        <v>0</v>
      </c>
      <c r="K110" s="514"/>
      <c r="L110" s="525"/>
      <c r="M110" s="514">
        <f t="shared" si="32"/>
        <v>0</v>
      </c>
      <c r="N110" s="525"/>
      <c r="O110" s="514">
        <f t="shared" si="25"/>
        <v>0</v>
      </c>
      <c r="P110" s="514">
        <f t="shared" si="26"/>
        <v>0</v>
      </c>
    </row>
    <row r="111" spans="1:16">
      <c r="B111" s="195" t="str">
        <f t="shared" si="23"/>
        <v/>
      </c>
      <c r="C111" s="507">
        <f>IF(D93="","-",+C110+1)</f>
        <v>2026</v>
      </c>
      <c r="D111" s="374">
        <f>IF(F110+SUM(E$99:E110)=D$92,F110,D$92-SUM(E$99:E110))</f>
        <v>10988782.286910297</v>
      </c>
      <c r="E111" s="522">
        <f t="shared" si="27"/>
        <v>353973.40476190473</v>
      </c>
      <c r="F111" s="523">
        <f t="shared" si="28"/>
        <v>10634808.882148392</v>
      </c>
      <c r="G111" s="523">
        <f t="shared" si="29"/>
        <v>10811795.584529344</v>
      </c>
      <c r="H111" s="526">
        <f t="shared" si="30"/>
        <v>1569695.9949486754</v>
      </c>
      <c r="I111" s="577">
        <f t="shared" si="31"/>
        <v>1569695.9949486754</v>
      </c>
      <c r="J111" s="514">
        <f t="shared" si="24"/>
        <v>0</v>
      </c>
      <c r="K111" s="514"/>
      <c r="L111" s="525"/>
      <c r="M111" s="514">
        <f t="shared" si="32"/>
        <v>0</v>
      </c>
      <c r="N111" s="525"/>
      <c r="O111" s="514">
        <f t="shared" si="25"/>
        <v>0</v>
      </c>
      <c r="P111" s="514">
        <f t="shared" si="26"/>
        <v>0</v>
      </c>
    </row>
    <row r="112" spans="1:16">
      <c r="B112" s="195" t="str">
        <f t="shared" si="23"/>
        <v/>
      </c>
      <c r="C112" s="507">
        <f>IF(D93="","-",+C111+1)</f>
        <v>2027</v>
      </c>
      <c r="D112" s="374">
        <f>IF(F111+SUM(E$99:E111)=D$92,F111,D$92-SUM(E$99:E111))</f>
        <v>10634808.882148392</v>
      </c>
      <c r="E112" s="522">
        <f t="shared" si="27"/>
        <v>353973.40476190473</v>
      </c>
      <c r="F112" s="523">
        <f t="shared" si="28"/>
        <v>10280835.477386488</v>
      </c>
      <c r="G112" s="523">
        <f t="shared" si="29"/>
        <v>10457822.179767441</v>
      </c>
      <c r="H112" s="526">
        <f t="shared" si="30"/>
        <v>1529893.7751295976</v>
      </c>
      <c r="I112" s="577">
        <f t="shared" si="31"/>
        <v>1529893.7751295976</v>
      </c>
      <c r="J112" s="514">
        <f t="shared" si="24"/>
        <v>0</v>
      </c>
      <c r="K112" s="514"/>
      <c r="L112" s="525"/>
      <c r="M112" s="514">
        <f t="shared" si="32"/>
        <v>0</v>
      </c>
      <c r="N112" s="525"/>
      <c r="O112" s="514">
        <f t="shared" si="25"/>
        <v>0</v>
      </c>
      <c r="P112" s="514">
        <f t="shared" si="26"/>
        <v>0</v>
      </c>
    </row>
    <row r="113" spans="2:16">
      <c r="B113" s="195" t="str">
        <f t="shared" si="23"/>
        <v/>
      </c>
      <c r="C113" s="507">
        <f>IF(D93="","-",+C112+1)</f>
        <v>2028</v>
      </c>
      <c r="D113" s="374">
        <f>IF(F112+SUM(E$99:E112)=D$92,F112,D$92-SUM(E$99:E112))</f>
        <v>10280835.477386488</v>
      </c>
      <c r="E113" s="522">
        <f t="shared" si="27"/>
        <v>353973.40476190473</v>
      </c>
      <c r="F113" s="523">
        <f t="shared" si="28"/>
        <v>9926862.0726245828</v>
      </c>
      <c r="G113" s="523">
        <f t="shared" si="29"/>
        <v>10103848.775005534</v>
      </c>
      <c r="H113" s="526">
        <f t="shared" si="30"/>
        <v>1490091.5553105194</v>
      </c>
      <c r="I113" s="577">
        <f t="shared" si="31"/>
        <v>1490091.5553105194</v>
      </c>
      <c r="J113" s="514">
        <f t="shared" si="24"/>
        <v>0</v>
      </c>
      <c r="K113" s="514"/>
      <c r="L113" s="525"/>
      <c r="M113" s="514">
        <f t="shared" si="32"/>
        <v>0</v>
      </c>
      <c r="N113" s="525"/>
      <c r="O113" s="514">
        <f t="shared" si="25"/>
        <v>0</v>
      </c>
      <c r="P113" s="514">
        <f t="shared" si="26"/>
        <v>0</v>
      </c>
    </row>
    <row r="114" spans="2:16">
      <c r="B114" s="195" t="str">
        <f t="shared" si="23"/>
        <v/>
      </c>
      <c r="C114" s="507">
        <f>IF(D93="","-",+C113+1)</f>
        <v>2029</v>
      </c>
      <c r="D114" s="374">
        <f>IF(F113+SUM(E$99:E113)=D$92,F113,D$92-SUM(E$99:E113))</f>
        <v>9926862.0726245828</v>
      </c>
      <c r="E114" s="522">
        <f t="shared" si="27"/>
        <v>353973.40476190473</v>
      </c>
      <c r="F114" s="523">
        <f t="shared" si="28"/>
        <v>9572888.6678626779</v>
      </c>
      <c r="G114" s="523">
        <f t="shared" si="29"/>
        <v>9749875.3702436313</v>
      </c>
      <c r="H114" s="526">
        <f t="shared" si="30"/>
        <v>1450289.3354914417</v>
      </c>
      <c r="I114" s="577">
        <f t="shared" si="31"/>
        <v>1450289.3354914417</v>
      </c>
      <c r="J114" s="514">
        <f t="shared" si="24"/>
        <v>0</v>
      </c>
      <c r="K114" s="514"/>
      <c r="L114" s="525"/>
      <c r="M114" s="514">
        <f t="shared" si="32"/>
        <v>0</v>
      </c>
      <c r="N114" s="525"/>
      <c r="O114" s="514">
        <f t="shared" si="25"/>
        <v>0</v>
      </c>
      <c r="P114" s="514">
        <f t="shared" si="26"/>
        <v>0</v>
      </c>
    </row>
    <row r="115" spans="2:16">
      <c r="B115" s="195" t="str">
        <f t="shared" si="23"/>
        <v/>
      </c>
      <c r="C115" s="507">
        <f>IF(D93="","-",+C114+1)</f>
        <v>2030</v>
      </c>
      <c r="D115" s="374">
        <f>IF(F114+SUM(E$99:E114)=D$92,F114,D$92-SUM(E$99:E114))</f>
        <v>9572888.6678626779</v>
      </c>
      <c r="E115" s="522">
        <f t="shared" si="27"/>
        <v>353973.40476190473</v>
      </c>
      <c r="F115" s="523">
        <f t="shared" si="28"/>
        <v>9218915.2631007731</v>
      </c>
      <c r="G115" s="523">
        <f t="shared" si="29"/>
        <v>9395901.9654817246</v>
      </c>
      <c r="H115" s="526">
        <f t="shared" si="30"/>
        <v>1410487.1156723634</v>
      </c>
      <c r="I115" s="577">
        <f t="shared" si="31"/>
        <v>1410487.1156723634</v>
      </c>
      <c r="J115" s="514">
        <f t="shared" si="24"/>
        <v>0</v>
      </c>
      <c r="K115" s="514"/>
      <c r="L115" s="525"/>
      <c r="M115" s="514">
        <f t="shared" si="32"/>
        <v>0</v>
      </c>
      <c r="N115" s="525"/>
      <c r="O115" s="514">
        <f t="shared" si="25"/>
        <v>0</v>
      </c>
      <c r="P115" s="514">
        <f t="shared" si="26"/>
        <v>0</v>
      </c>
    </row>
    <row r="116" spans="2:16">
      <c r="B116" s="195" t="str">
        <f t="shared" si="23"/>
        <v/>
      </c>
      <c r="C116" s="507">
        <f>IF(D93="","-",+C115+1)</f>
        <v>2031</v>
      </c>
      <c r="D116" s="374">
        <f>IF(F115+SUM(E$99:E115)=D$92,F115,D$92-SUM(E$99:E115))</f>
        <v>9218915.2631007731</v>
      </c>
      <c r="E116" s="522">
        <f t="shared" si="27"/>
        <v>353973.40476190473</v>
      </c>
      <c r="F116" s="523">
        <f t="shared" si="28"/>
        <v>8864941.8583388682</v>
      </c>
      <c r="G116" s="523">
        <f t="shared" si="29"/>
        <v>9041928.5607198216</v>
      </c>
      <c r="H116" s="526">
        <f t="shared" si="30"/>
        <v>1370684.8958532857</v>
      </c>
      <c r="I116" s="577">
        <f t="shared" si="31"/>
        <v>1370684.8958532857</v>
      </c>
      <c r="J116" s="514">
        <f t="shared" si="24"/>
        <v>0</v>
      </c>
      <c r="K116" s="514"/>
      <c r="L116" s="525"/>
      <c r="M116" s="514">
        <f t="shared" si="32"/>
        <v>0</v>
      </c>
      <c r="N116" s="525"/>
      <c r="O116" s="514">
        <f t="shared" si="25"/>
        <v>0</v>
      </c>
      <c r="P116" s="514">
        <f t="shared" si="26"/>
        <v>0</v>
      </c>
    </row>
    <row r="117" spans="2:16">
      <c r="B117" s="195" t="str">
        <f t="shared" si="23"/>
        <v/>
      </c>
      <c r="C117" s="507">
        <f>IF(D93="","-",+C116+1)</f>
        <v>2032</v>
      </c>
      <c r="D117" s="374">
        <f>IF(F116+SUM(E$99:E116)=D$92,F116,D$92-SUM(E$99:E116))</f>
        <v>8864941.8583388682</v>
      </c>
      <c r="E117" s="522">
        <f t="shared" si="27"/>
        <v>353973.40476190473</v>
      </c>
      <c r="F117" s="523">
        <f t="shared" si="28"/>
        <v>8510968.4535769634</v>
      </c>
      <c r="G117" s="523">
        <f t="shared" si="29"/>
        <v>8687955.1559579149</v>
      </c>
      <c r="H117" s="526">
        <f t="shared" si="30"/>
        <v>1330882.6760342077</v>
      </c>
      <c r="I117" s="577">
        <f t="shared" si="31"/>
        <v>1330882.6760342077</v>
      </c>
      <c r="J117" s="514">
        <f t="shared" si="24"/>
        <v>0</v>
      </c>
      <c r="K117" s="514"/>
      <c r="L117" s="525"/>
      <c r="M117" s="514">
        <f t="shared" si="32"/>
        <v>0</v>
      </c>
      <c r="N117" s="525"/>
      <c r="O117" s="514">
        <f t="shared" si="25"/>
        <v>0</v>
      </c>
      <c r="P117" s="514">
        <f t="shared" si="26"/>
        <v>0</v>
      </c>
    </row>
    <row r="118" spans="2:16">
      <c r="B118" s="195" t="str">
        <f t="shared" si="23"/>
        <v/>
      </c>
      <c r="C118" s="507">
        <f>IF(D93="","-",+C117+1)</f>
        <v>2033</v>
      </c>
      <c r="D118" s="374">
        <f>IF(F117+SUM(E$99:E117)=D$92,F117,D$92-SUM(E$99:E117))</f>
        <v>8510968.4535769634</v>
      </c>
      <c r="E118" s="522">
        <f t="shared" si="27"/>
        <v>353973.40476190473</v>
      </c>
      <c r="F118" s="523">
        <f t="shared" si="28"/>
        <v>8156995.0488150585</v>
      </c>
      <c r="G118" s="523">
        <f t="shared" si="29"/>
        <v>8333981.751196011</v>
      </c>
      <c r="H118" s="526">
        <f t="shared" si="30"/>
        <v>1291080.4562151297</v>
      </c>
      <c r="I118" s="577">
        <f t="shared" si="31"/>
        <v>1291080.4562151297</v>
      </c>
      <c r="J118" s="514">
        <f t="shared" si="24"/>
        <v>0</v>
      </c>
      <c r="K118" s="514"/>
      <c r="L118" s="525"/>
      <c r="M118" s="514">
        <f t="shared" si="32"/>
        <v>0</v>
      </c>
      <c r="N118" s="525"/>
      <c r="O118" s="514">
        <f t="shared" si="25"/>
        <v>0</v>
      </c>
      <c r="P118" s="514">
        <f t="shared" si="26"/>
        <v>0</v>
      </c>
    </row>
    <row r="119" spans="2:16">
      <c r="B119" s="195" t="str">
        <f t="shared" si="23"/>
        <v/>
      </c>
      <c r="C119" s="507">
        <f>IF(D93="","-",+C118+1)</f>
        <v>2034</v>
      </c>
      <c r="D119" s="374">
        <f>IF(F118+SUM(E$99:E118)=D$92,F118,D$92-SUM(E$99:E118))</f>
        <v>8156995.0488150585</v>
      </c>
      <c r="E119" s="522">
        <f t="shared" si="27"/>
        <v>353973.40476190473</v>
      </c>
      <c r="F119" s="523">
        <f t="shared" si="28"/>
        <v>7803021.6440531537</v>
      </c>
      <c r="G119" s="523">
        <f t="shared" si="29"/>
        <v>7980008.3464341061</v>
      </c>
      <c r="H119" s="526">
        <f t="shared" si="30"/>
        <v>1251278.2363960519</v>
      </c>
      <c r="I119" s="577">
        <f t="shared" si="31"/>
        <v>1251278.2363960519</v>
      </c>
      <c r="J119" s="514">
        <f t="shared" si="24"/>
        <v>0</v>
      </c>
      <c r="K119" s="514"/>
      <c r="L119" s="525"/>
      <c r="M119" s="514">
        <f t="shared" si="32"/>
        <v>0</v>
      </c>
      <c r="N119" s="525"/>
      <c r="O119" s="514">
        <f t="shared" si="25"/>
        <v>0</v>
      </c>
      <c r="P119" s="514">
        <f t="shared" si="26"/>
        <v>0</v>
      </c>
    </row>
    <row r="120" spans="2:16">
      <c r="B120" s="195" t="str">
        <f t="shared" si="23"/>
        <v/>
      </c>
      <c r="C120" s="507">
        <f>IF(D93="","-",+C119+1)</f>
        <v>2035</v>
      </c>
      <c r="D120" s="374">
        <f>IF(F119+SUM(E$99:E119)=D$92,F119,D$92-SUM(E$99:E119))</f>
        <v>7803021.6440531537</v>
      </c>
      <c r="E120" s="522">
        <f t="shared" si="27"/>
        <v>353973.40476190473</v>
      </c>
      <c r="F120" s="523">
        <f t="shared" si="28"/>
        <v>7449048.2392912488</v>
      </c>
      <c r="G120" s="523">
        <f t="shared" si="29"/>
        <v>7626034.9416722013</v>
      </c>
      <c r="H120" s="526">
        <f t="shared" si="30"/>
        <v>1211476.016576974</v>
      </c>
      <c r="I120" s="577">
        <f t="shared" si="31"/>
        <v>1211476.016576974</v>
      </c>
      <c r="J120" s="514">
        <f t="shared" si="24"/>
        <v>0</v>
      </c>
      <c r="K120" s="514"/>
      <c r="L120" s="525"/>
      <c r="M120" s="514">
        <f t="shared" si="32"/>
        <v>0</v>
      </c>
      <c r="N120" s="525"/>
      <c r="O120" s="514">
        <f t="shared" si="25"/>
        <v>0</v>
      </c>
      <c r="P120" s="514">
        <f t="shared" si="26"/>
        <v>0</v>
      </c>
    </row>
    <row r="121" spans="2:16">
      <c r="B121" s="195" t="str">
        <f t="shared" si="23"/>
        <v/>
      </c>
      <c r="C121" s="507">
        <f>IF(D93="","-",+C120+1)</f>
        <v>2036</v>
      </c>
      <c r="D121" s="374">
        <f>IF(F120+SUM(E$99:E120)=D$92,F120,D$92-SUM(E$99:E120))</f>
        <v>7449048.2392912488</v>
      </c>
      <c r="E121" s="522">
        <f t="shared" si="27"/>
        <v>353973.40476190473</v>
      </c>
      <c r="F121" s="523">
        <f t="shared" si="28"/>
        <v>7095074.834529344</v>
      </c>
      <c r="G121" s="523">
        <f t="shared" si="29"/>
        <v>7272061.5369102964</v>
      </c>
      <c r="H121" s="526">
        <f t="shared" si="30"/>
        <v>1171673.796757896</v>
      </c>
      <c r="I121" s="577">
        <f t="shared" si="31"/>
        <v>1171673.796757896</v>
      </c>
      <c r="J121" s="514">
        <f t="shared" si="24"/>
        <v>0</v>
      </c>
      <c r="K121" s="514"/>
      <c r="L121" s="525"/>
      <c r="M121" s="514">
        <f t="shared" si="32"/>
        <v>0</v>
      </c>
      <c r="N121" s="525"/>
      <c r="O121" s="514">
        <f t="shared" si="25"/>
        <v>0</v>
      </c>
      <c r="P121" s="514">
        <f t="shared" si="26"/>
        <v>0</v>
      </c>
    </row>
    <row r="122" spans="2:16">
      <c r="B122" s="195" t="str">
        <f t="shared" si="23"/>
        <v/>
      </c>
      <c r="C122" s="507">
        <f>IF(D93="","-",+C121+1)</f>
        <v>2037</v>
      </c>
      <c r="D122" s="374">
        <f>IF(F121+SUM(E$99:E121)=D$92,F121,D$92-SUM(E$99:E121))</f>
        <v>7095074.834529344</v>
      </c>
      <c r="E122" s="522">
        <f t="shared" si="27"/>
        <v>353973.40476190473</v>
      </c>
      <c r="F122" s="523">
        <f t="shared" si="28"/>
        <v>6741101.4297674391</v>
      </c>
      <c r="G122" s="523">
        <f t="shared" si="29"/>
        <v>6918088.1321483916</v>
      </c>
      <c r="H122" s="526">
        <f t="shared" si="30"/>
        <v>1131871.5769388182</v>
      </c>
      <c r="I122" s="577">
        <f t="shared" si="31"/>
        <v>1131871.5769388182</v>
      </c>
      <c r="J122" s="514">
        <f t="shared" si="24"/>
        <v>0</v>
      </c>
      <c r="K122" s="514"/>
      <c r="L122" s="525"/>
      <c r="M122" s="514">
        <f t="shared" si="32"/>
        <v>0</v>
      </c>
      <c r="N122" s="525"/>
      <c r="O122" s="514">
        <f t="shared" si="25"/>
        <v>0</v>
      </c>
      <c r="P122" s="514">
        <f t="shared" si="26"/>
        <v>0</v>
      </c>
    </row>
    <row r="123" spans="2:16">
      <c r="B123" s="195" t="str">
        <f t="shared" si="23"/>
        <v/>
      </c>
      <c r="C123" s="507">
        <f>IF(D93="","-",+C122+1)</f>
        <v>2038</v>
      </c>
      <c r="D123" s="374">
        <f>IF(F122+SUM(E$99:E122)=D$92,F122,D$92-SUM(E$99:E122))</f>
        <v>6741101.4297674391</v>
      </c>
      <c r="E123" s="522">
        <f t="shared" si="27"/>
        <v>353973.40476190473</v>
      </c>
      <c r="F123" s="523">
        <f t="shared" si="28"/>
        <v>6387128.0250055343</v>
      </c>
      <c r="G123" s="523">
        <f t="shared" si="29"/>
        <v>6564114.7273864867</v>
      </c>
      <c r="H123" s="526">
        <f t="shared" si="30"/>
        <v>1092069.3571197402</v>
      </c>
      <c r="I123" s="577">
        <f t="shared" si="31"/>
        <v>1092069.3571197402</v>
      </c>
      <c r="J123" s="514">
        <f t="shared" si="24"/>
        <v>0</v>
      </c>
      <c r="K123" s="514"/>
      <c r="L123" s="525"/>
      <c r="M123" s="514">
        <f t="shared" si="32"/>
        <v>0</v>
      </c>
      <c r="N123" s="525"/>
      <c r="O123" s="514">
        <f t="shared" si="25"/>
        <v>0</v>
      </c>
      <c r="P123" s="514">
        <f t="shared" si="26"/>
        <v>0</v>
      </c>
    </row>
    <row r="124" spans="2:16">
      <c r="B124" s="195" t="str">
        <f t="shared" si="23"/>
        <v/>
      </c>
      <c r="C124" s="507">
        <f>IF(D93="","-",+C123+1)</f>
        <v>2039</v>
      </c>
      <c r="D124" s="374">
        <f>IF(F123+SUM(E$99:E123)=D$92,F123,D$92-SUM(E$99:E123))</f>
        <v>6387128.0250055343</v>
      </c>
      <c r="E124" s="522">
        <f t="shared" si="27"/>
        <v>353973.40476190473</v>
      </c>
      <c r="F124" s="523">
        <f t="shared" si="28"/>
        <v>6033154.6202436294</v>
      </c>
      <c r="G124" s="523">
        <f t="shared" si="29"/>
        <v>6210141.3226245819</v>
      </c>
      <c r="H124" s="526">
        <f t="shared" si="30"/>
        <v>1052267.1373006622</v>
      </c>
      <c r="I124" s="577">
        <f t="shared" si="31"/>
        <v>1052267.1373006622</v>
      </c>
      <c r="J124" s="514">
        <f t="shared" si="24"/>
        <v>0</v>
      </c>
      <c r="K124" s="514"/>
      <c r="L124" s="525"/>
      <c r="M124" s="514">
        <f t="shared" si="32"/>
        <v>0</v>
      </c>
      <c r="N124" s="525"/>
      <c r="O124" s="514">
        <f t="shared" si="25"/>
        <v>0</v>
      </c>
      <c r="P124" s="514">
        <f t="shared" si="26"/>
        <v>0</v>
      </c>
    </row>
    <row r="125" spans="2:16">
      <c r="B125" s="195" t="str">
        <f t="shared" si="23"/>
        <v/>
      </c>
      <c r="C125" s="507">
        <f>IF(D93="","-",+C124+1)</f>
        <v>2040</v>
      </c>
      <c r="D125" s="374">
        <f>IF(F124+SUM(E$99:E124)=D$92,F124,D$92-SUM(E$99:E124))</f>
        <v>6033154.6202436294</v>
      </c>
      <c r="E125" s="522">
        <f t="shared" si="27"/>
        <v>353973.40476190473</v>
      </c>
      <c r="F125" s="523">
        <f t="shared" si="28"/>
        <v>5679181.2154817246</v>
      </c>
      <c r="G125" s="523">
        <f t="shared" si="29"/>
        <v>5856167.917862677</v>
      </c>
      <c r="H125" s="526">
        <f t="shared" si="30"/>
        <v>1012464.9174815844</v>
      </c>
      <c r="I125" s="577">
        <f t="shared" si="31"/>
        <v>1012464.9174815844</v>
      </c>
      <c r="J125" s="514">
        <f t="shared" si="24"/>
        <v>0</v>
      </c>
      <c r="K125" s="514"/>
      <c r="L125" s="525"/>
      <c r="M125" s="514">
        <f t="shared" si="32"/>
        <v>0</v>
      </c>
      <c r="N125" s="525"/>
      <c r="O125" s="514">
        <f t="shared" si="25"/>
        <v>0</v>
      </c>
      <c r="P125" s="514">
        <f t="shared" si="26"/>
        <v>0</v>
      </c>
    </row>
    <row r="126" spans="2:16">
      <c r="B126" s="195" t="str">
        <f t="shared" si="23"/>
        <v/>
      </c>
      <c r="C126" s="507">
        <f>IF(D93="","-",+C125+1)</f>
        <v>2041</v>
      </c>
      <c r="D126" s="374">
        <f>IF(F125+SUM(E$99:E125)=D$92,F125,D$92-SUM(E$99:E125))</f>
        <v>5679181.2154817246</v>
      </c>
      <c r="E126" s="522">
        <f t="shared" si="27"/>
        <v>353973.40476190473</v>
      </c>
      <c r="F126" s="523">
        <f t="shared" si="28"/>
        <v>5325207.8107198197</v>
      </c>
      <c r="G126" s="523">
        <f t="shared" si="29"/>
        <v>5502194.5131007722</v>
      </c>
      <c r="H126" s="526">
        <f t="shared" si="30"/>
        <v>972662.69766250637</v>
      </c>
      <c r="I126" s="577">
        <f t="shared" si="31"/>
        <v>972662.69766250637</v>
      </c>
      <c r="J126" s="514">
        <f t="shared" si="24"/>
        <v>0</v>
      </c>
      <c r="K126" s="514"/>
      <c r="L126" s="525"/>
      <c r="M126" s="514">
        <f t="shared" si="32"/>
        <v>0</v>
      </c>
      <c r="N126" s="525"/>
      <c r="O126" s="514">
        <f t="shared" si="25"/>
        <v>0</v>
      </c>
      <c r="P126" s="514">
        <f t="shared" si="26"/>
        <v>0</v>
      </c>
    </row>
    <row r="127" spans="2:16">
      <c r="B127" s="195" t="str">
        <f t="shared" si="23"/>
        <v/>
      </c>
      <c r="C127" s="507">
        <f>IF(D93="","-",+C126+1)</f>
        <v>2042</v>
      </c>
      <c r="D127" s="374">
        <f>IF(F126+SUM(E$99:E126)=D$92,F126,D$92-SUM(E$99:E126))</f>
        <v>5325207.8107198197</v>
      </c>
      <c r="E127" s="522">
        <f t="shared" si="27"/>
        <v>353973.40476190473</v>
      </c>
      <c r="F127" s="523">
        <f t="shared" si="28"/>
        <v>4971234.4059579149</v>
      </c>
      <c r="G127" s="523">
        <f t="shared" si="29"/>
        <v>5148221.1083388673</v>
      </c>
      <c r="H127" s="526">
        <f t="shared" si="30"/>
        <v>932860.4778434285</v>
      </c>
      <c r="I127" s="577">
        <f t="shared" si="31"/>
        <v>932860.4778434285</v>
      </c>
      <c r="J127" s="514">
        <f t="shared" si="24"/>
        <v>0</v>
      </c>
      <c r="K127" s="514"/>
      <c r="L127" s="525"/>
      <c r="M127" s="514">
        <f t="shared" si="32"/>
        <v>0</v>
      </c>
      <c r="N127" s="525"/>
      <c r="O127" s="514">
        <f t="shared" si="25"/>
        <v>0</v>
      </c>
      <c r="P127" s="514">
        <f t="shared" si="26"/>
        <v>0</v>
      </c>
    </row>
    <row r="128" spans="2:16">
      <c r="B128" s="195" t="str">
        <f t="shared" si="23"/>
        <v/>
      </c>
      <c r="C128" s="507">
        <f>IF(D93="","-",+C127+1)</f>
        <v>2043</v>
      </c>
      <c r="D128" s="374">
        <f>IF(F127+SUM(E$99:E127)=D$92,F127,D$92-SUM(E$99:E127))</f>
        <v>4971234.4059579149</v>
      </c>
      <c r="E128" s="522">
        <f t="shared" si="27"/>
        <v>353973.40476190473</v>
      </c>
      <c r="F128" s="523">
        <f t="shared" si="28"/>
        <v>4617261.00119601</v>
      </c>
      <c r="G128" s="523">
        <f t="shared" si="29"/>
        <v>4794247.7035769625</v>
      </c>
      <c r="H128" s="526">
        <f t="shared" si="30"/>
        <v>893058.25802435051</v>
      </c>
      <c r="I128" s="577">
        <f t="shared" si="31"/>
        <v>893058.25802435051</v>
      </c>
      <c r="J128" s="514">
        <f t="shared" si="24"/>
        <v>0</v>
      </c>
      <c r="K128" s="514"/>
      <c r="L128" s="525"/>
      <c r="M128" s="514">
        <f t="shared" si="32"/>
        <v>0</v>
      </c>
      <c r="N128" s="525"/>
      <c r="O128" s="514">
        <f t="shared" si="25"/>
        <v>0</v>
      </c>
      <c r="P128" s="514">
        <f t="shared" si="26"/>
        <v>0</v>
      </c>
    </row>
    <row r="129" spans="2:16">
      <c r="B129" s="195" t="str">
        <f t="shared" si="23"/>
        <v/>
      </c>
      <c r="C129" s="507">
        <f>IF(D93="","-",+C128+1)</f>
        <v>2044</v>
      </c>
      <c r="D129" s="374">
        <f>IF(F128+SUM(E$99:E128)=D$92,F128,D$92-SUM(E$99:E128))</f>
        <v>4617261.00119601</v>
      </c>
      <c r="E129" s="522">
        <f t="shared" si="27"/>
        <v>353973.40476190473</v>
      </c>
      <c r="F129" s="523">
        <f t="shared" si="28"/>
        <v>4263287.5964341052</v>
      </c>
      <c r="G129" s="523">
        <f t="shared" si="29"/>
        <v>4440274.2988150576</v>
      </c>
      <c r="H129" s="526">
        <f t="shared" si="30"/>
        <v>853256.03820527263</v>
      </c>
      <c r="I129" s="577">
        <f t="shared" si="31"/>
        <v>853256.03820527263</v>
      </c>
      <c r="J129" s="514">
        <f t="shared" si="24"/>
        <v>0</v>
      </c>
      <c r="K129" s="514"/>
      <c r="L129" s="525"/>
      <c r="M129" s="514">
        <f t="shared" si="32"/>
        <v>0</v>
      </c>
      <c r="N129" s="525"/>
      <c r="O129" s="514">
        <f t="shared" si="25"/>
        <v>0</v>
      </c>
      <c r="P129" s="514">
        <f t="shared" si="26"/>
        <v>0</v>
      </c>
    </row>
    <row r="130" spans="2:16">
      <c r="B130" s="195" t="str">
        <f t="shared" si="23"/>
        <v/>
      </c>
      <c r="C130" s="507">
        <f>IF(D93="","-",+C129+1)</f>
        <v>2045</v>
      </c>
      <c r="D130" s="374">
        <f>IF(F129+SUM(E$99:E129)=D$92,F129,D$92-SUM(E$99:E129))</f>
        <v>4263287.5964341052</v>
      </c>
      <c r="E130" s="522">
        <f t="shared" si="27"/>
        <v>353973.40476190473</v>
      </c>
      <c r="F130" s="523">
        <f t="shared" si="28"/>
        <v>3909314.1916722003</v>
      </c>
      <c r="G130" s="523">
        <f t="shared" si="29"/>
        <v>4086300.8940531528</v>
      </c>
      <c r="H130" s="526">
        <f t="shared" si="30"/>
        <v>813453.81838619476</v>
      </c>
      <c r="I130" s="577">
        <f t="shared" si="31"/>
        <v>813453.81838619476</v>
      </c>
      <c r="J130" s="514">
        <f t="shared" si="24"/>
        <v>0</v>
      </c>
      <c r="K130" s="514"/>
      <c r="L130" s="525"/>
      <c r="M130" s="514">
        <f t="shared" si="32"/>
        <v>0</v>
      </c>
      <c r="N130" s="525"/>
      <c r="O130" s="514">
        <f t="shared" si="25"/>
        <v>0</v>
      </c>
      <c r="P130" s="514">
        <f t="shared" si="26"/>
        <v>0</v>
      </c>
    </row>
    <row r="131" spans="2:16">
      <c r="B131" s="195" t="str">
        <f t="shared" si="23"/>
        <v/>
      </c>
      <c r="C131" s="507">
        <f>IF(D93="","-",+C130+1)</f>
        <v>2046</v>
      </c>
      <c r="D131" s="374">
        <f>IF(F130+SUM(E$99:E130)=D$92,F130,D$92-SUM(E$99:E130))</f>
        <v>3909314.1916722003</v>
      </c>
      <c r="E131" s="522">
        <f t="shared" si="27"/>
        <v>353973.40476190473</v>
      </c>
      <c r="F131" s="523">
        <f t="shared" si="28"/>
        <v>3555340.7869102955</v>
      </c>
      <c r="G131" s="523">
        <f t="shared" si="29"/>
        <v>3732327.4892912479</v>
      </c>
      <c r="H131" s="526">
        <f t="shared" si="30"/>
        <v>773651.59856711677</v>
      </c>
      <c r="I131" s="577">
        <f t="shared" si="31"/>
        <v>773651.59856711677</v>
      </c>
      <c r="J131" s="514">
        <f t="shared" si="24"/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>
      <c r="B132" s="195" t="str">
        <f t="shared" si="23"/>
        <v/>
      </c>
      <c r="C132" s="507">
        <f>IF(D93="","-",+C131+1)</f>
        <v>2047</v>
      </c>
      <c r="D132" s="374">
        <f>IF(F131+SUM(E$99:E131)=D$92,F131,D$92-SUM(E$99:E131))</f>
        <v>3555340.7869102955</v>
      </c>
      <c r="E132" s="522">
        <f t="shared" si="27"/>
        <v>353973.40476190473</v>
      </c>
      <c r="F132" s="523">
        <f t="shared" si="28"/>
        <v>3201367.3821483906</v>
      </c>
      <c r="G132" s="523">
        <f t="shared" si="29"/>
        <v>3378354.0845293431</v>
      </c>
      <c r="H132" s="526">
        <f t="shared" si="30"/>
        <v>733849.37874803878</v>
      </c>
      <c r="I132" s="577">
        <f t="shared" si="31"/>
        <v>733849.37874803878</v>
      </c>
      <c r="J132" s="514">
        <f t="shared" si="24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>
      <c r="B133" s="195" t="str">
        <f t="shared" si="23"/>
        <v/>
      </c>
      <c r="C133" s="507">
        <f>IF(D93="","-",+C132+1)</f>
        <v>2048</v>
      </c>
      <c r="D133" s="374">
        <f>IF(F132+SUM(E$99:E132)=D$92,F132,D$92-SUM(E$99:E132))</f>
        <v>3201367.3821483906</v>
      </c>
      <c r="E133" s="522">
        <f t="shared" si="27"/>
        <v>353973.40476190473</v>
      </c>
      <c r="F133" s="523">
        <f t="shared" si="28"/>
        <v>2847393.9773864858</v>
      </c>
      <c r="G133" s="523">
        <f t="shared" si="29"/>
        <v>3024380.6797674382</v>
      </c>
      <c r="H133" s="526">
        <f t="shared" si="30"/>
        <v>694047.15892896091</v>
      </c>
      <c r="I133" s="577">
        <f t="shared" si="31"/>
        <v>694047.15892896091</v>
      </c>
      <c r="J133" s="514">
        <f t="shared" si="24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>
      <c r="B134" s="195" t="str">
        <f t="shared" si="23"/>
        <v/>
      </c>
      <c r="C134" s="507">
        <f>IF(D93="","-",+C133+1)</f>
        <v>2049</v>
      </c>
      <c r="D134" s="374">
        <f>IF(F133+SUM(E$99:E133)=D$92,F133,D$92-SUM(E$99:E133))</f>
        <v>2847393.9773864858</v>
      </c>
      <c r="E134" s="522">
        <f t="shared" si="27"/>
        <v>353973.40476190473</v>
      </c>
      <c r="F134" s="523">
        <f t="shared" si="28"/>
        <v>2493420.5726245809</v>
      </c>
      <c r="G134" s="523">
        <f t="shared" si="29"/>
        <v>2670407.2750055334</v>
      </c>
      <c r="H134" s="526">
        <f t="shared" si="30"/>
        <v>654244.93910988304</v>
      </c>
      <c r="I134" s="577">
        <f t="shared" si="31"/>
        <v>654244.93910988304</v>
      </c>
      <c r="J134" s="514">
        <f t="shared" si="24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>
      <c r="B135" s="195" t="str">
        <f t="shared" si="23"/>
        <v/>
      </c>
      <c r="C135" s="507">
        <f>IF(D93="","-",+C134+1)</f>
        <v>2050</v>
      </c>
      <c r="D135" s="374">
        <f>IF(F134+SUM(E$99:E134)=D$92,F134,D$92-SUM(E$99:E134))</f>
        <v>2493420.5726245809</v>
      </c>
      <c r="E135" s="522">
        <f t="shared" si="27"/>
        <v>353973.40476190473</v>
      </c>
      <c r="F135" s="523">
        <f t="shared" si="28"/>
        <v>2139447.1678626761</v>
      </c>
      <c r="G135" s="523">
        <f t="shared" si="29"/>
        <v>2316433.8702436285</v>
      </c>
      <c r="H135" s="526">
        <f t="shared" si="30"/>
        <v>614442.71929080505</v>
      </c>
      <c r="I135" s="577">
        <f t="shared" si="31"/>
        <v>614442.71929080505</v>
      </c>
      <c r="J135" s="514">
        <f t="shared" si="24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>
      <c r="B136" s="195" t="str">
        <f t="shared" si="23"/>
        <v/>
      </c>
      <c r="C136" s="507">
        <f>IF(D93="","-",+C135+1)</f>
        <v>2051</v>
      </c>
      <c r="D136" s="374">
        <f>IF(F135+SUM(E$99:E135)=D$92,F135,D$92-SUM(E$99:E135))</f>
        <v>2139447.1678626761</v>
      </c>
      <c r="E136" s="522">
        <f t="shared" si="27"/>
        <v>353973.40476190473</v>
      </c>
      <c r="F136" s="523">
        <f t="shared" si="28"/>
        <v>1785473.7631007712</v>
      </c>
      <c r="G136" s="523">
        <f t="shared" si="29"/>
        <v>1962460.4654817237</v>
      </c>
      <c r="H136" s="526">
        <f t="shared" si="30"/>
        <v>574640.49947172718</v>
      </c>
      <c r="I136" s="577">
        <f t="shared" si="31"/>
        <v>574640.49947172718</v>
      </c>
      <c r="J136" s="514">
        <f t="shared" si="24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>
      <c r="B137" s="195" t="str">
        <f t="shared" si="23"/>
        <v/>
      </c>
      <c r="C137" s="507">
        <f>IF(D93="","-",+C136+1)</f>
        <v>2052</v>
      </c>
      <c r="D137" s="374">
        <f>IF(F136+SUM(E$99:E136)=D$92,F136,D$92-SUM(E$99:E136))</f>
        <v>1785473.7631007712</v>
      </c>
      <c r="E137" s="522">
        <f t="shared" si="27"/>
        <v>353973.40476190473</v>
      </c>
      <c r="F137" s="523">
        <f t="shared" si="28"/>
        <v>1431500.3583388664</v>
      </c>
      <c r="G137" s="523">
        <f t="shared" si="29"/>
        <v>1608487.0607198188</v>
      </c>
      <c r="H137" s="526">
        <f t="shared" si="30"/>
        <v>534838.27965264919</v>
      </c>
      <c r="I137" s="577">
        <f t="shared" si="31"/>
        <v>534838.27965264919</v>
      </c>
      <c r="J137" s="514">
        <f t="shared" si="24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>
      <c r="B138" s="195" t="str">
        <f t="shared" si="23"/>
        <v/>
      </c>
      <c r="C138" s="507">
        <f>IF(D93="","-",+C137+1)</f>
        <v>2053</v>
      </c>
      <c r="D138" s="374">
        <f>IF(F137+SUM(E$99:E137)=D$92,F137,D$92-SUM(E$99:E137))</f>
        <v>1431500.3583388664</v>
      </c>
      <c r="E138" s="522">
        <f t="shared" si="27"/>
        <v>353973.40476190473</v>
      </c>
      <c r="F138" s="523">
        <f t="shared" si="28"/>
        <v>1077526.9535769615</v>
      </c>
      <c r="G138" s="523">
        <f t="shared" si="29"/>
        <v>1254513.655957914</v>
      </c>
      <c r="H138" s="526">
        <f t="shared" si="30"/>
        <v>495036.05983357131</v>
      </c>
      <c r="I138" s="577">
        <f t="shared" si="31"/>
        <v>495036.05983357131</v>
      </c>
      <c r="J138" s="514">
        <f t="shared" si="24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>
      <c r="B139" s="195" t="str">
        <f t="shared" si="23"/>
        <v/>
      </c>
      <c r="C139" s="507">
        <f>IF(D93="","-",+C138+1)</f>
        <v>2054</v>
      </c>
      <c r="D139" s="374">
        <f>IF(F138+SUM(E$99:E138)=D$92,F138,D$92-SUM(E$99:E138))</f>
        <v>1077526.9535769615</v>
      </c>
      <c r="E139" s="522">
        <f t="shared" si="27"/>
        <v>353973.40476190473</v>
      </c>
      <c r="F139" s="523">
        <f t="shared" si="28"/>
        <v>723553.5488150568</v>
      </c>
      <c r="G139" s="523">
        <f t="shared" si="29"/>
        <v>900540.25119600911</v>
      </c>
      <c r="H139" s="526">
        <f t="shared" si="30"/>
        <v>455233.84001449333</v>
      </c>
      <c r="I139" s="577">
        <f t="shared" si="31"/>
        <v>455233.84001449333</v>
      </c>
      <c r="J139" s="514">
        <f t="shared" si="24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>
      <c r="B140" s="195" t="str">
        <f t="shared" si="23"/>
        <v/>
      </c>
      <c r="C140" s="507">
        <f>IF(D93="","-",+C139+1)</f>
        <v>2055</v>
      </c>
      <c r="D140" s="374">
        <f>IF(F139+SUM(E$99:E139)=D$92,F139,D$92-SUM(E$99:E139))</f>
        <v>723553.5488150568</v>
      </c>
      <c r="E140" s="522">
        <f t="shared" si="27"/>
        <v>353973.40476190473</v>
      </c>
      <c r="F140" s="523">
        <f t="shared" si="28"/>
        <v>369580.14405315206</v>
      </c>
      <c r="G140" s="523">
        <f t="shared" si="29"/>
        <v>546566.84643410449</v>
      </c>
      <c r="H140" s="526">
        <f t="shared" si="30"/>
        <v>415431.62019541545</v>
      </c>
      <c r="I140" s="577">
        <f t="shared" si="31"/>
        <v>415431.62019541545</v>
      </c>
      <c r="J140" s="514">
        <f t="shared" si="24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>
      <c r="B141" s="195" t="str">
        <f t="shared" si="23"/>
        <v/>
      </c>
      <c r="C141" s="507">
        <f>IF(D93="","-",+C140+1)</f>
        <v>2056</v>
      </c>
      <c r="D141" s="374">
        <f>IF(F140+SUM(E$99:E140)=D$92,F140,D$92-SUM(E$99:E140))</f>
        <v>369580.14405315206</v>
      </c>
      <c r="E141" s="522">
        <f t="shared" si="27"/>
        <v>353973.40476190473</v>
      </c>
      <c r="F141" s="523">
        <f t="shared" si="28"/>
        <v>15606.73929124733</v>
      </c>
      <c r="G141" s="523">
        <f t="shared" si="29"/>
        <v>192593.4416721997</v>
      </c>
      <c r="H141" s="526">
        <f t="shared" si="30"/>
        <v>375629.40037633752</v>
      </c>
      <c r="I141" s="577">
        <f t="shared" si="31"/>
        <v>375629.40037633752</v>
      </c>
      <c r="J141" s="514">
        <f t="shared" si="24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>
      <c r="B142" s="195" t="str">
        <f t="shared" si="23"/>
        <v/>
      </c>
      <c r="C142" s="507">
        <f>IF(D93="","-",+C141+1)</f>
        <v>2057</v>
      </c>
      <c r="D142" s="374">
        <f>IF(F141+SUM(E$99:E141)=D$92,F141,D$92-SUM(E$99:E141))</f>
        <v>15606.73929124733</v>
      </c>
      <c r="E142" s="522">
        <f t="shared" si="27"/>
        <v>15606.73929124733</v>
      </c>
      <c r="F142" s="523">
        <f t="shared" si="28"/>
        <v>0</v>
      </c>
      <c r="G142" s="523">
        <f t="shared" si="29"/>
        <v>7803.3696456236648</v>
      </c>
      <c r="H142" s="526">
        <f t="shared" si="30"/>
        <v>16484.182143694248</v>
      </c>
      <c r="I142" s="577">
        <f t="shared" si="31"/>
        <v>16484.182143694248</v>
      </c>
      <c r="J142" s="514">
        <f t="shared" si="24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>
      <c r="B143" s="195" t="str">
        <f t="shared" si="23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27"/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24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>
      <c r="B144" s="195" t="str">
        <f t="shared" si="23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27"/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24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>
      <c r="B145" s="195" t="str">
        <f t="shared" si="23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4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>
      <c r="B146" s="195" t="str">
        <f t="shared" si="23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4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>
      <c r="B147" s="195" t="str">
        <f t="shared" si="23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4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>
      <c r="B148" s="195" t="str">
        <f t="shared" si="23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4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>
      <c r="B149" s="195" t="str">
        <f t="shared" si="23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4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>
      <c r="B150" s="195" t="str">
        <f t="shared" si="23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4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>
      <c r="B151" s="195" t="str">
        <f t="shared" si="23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4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>
      <c r="B152" s="195" t="str">
        <f t="shared" si="23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4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>
      <c r="B153" s="195" t="str">
        <f t="shared" si="23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4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.5" thickBot="1">
      <c r="B154" s="195" t="str">
        <f t="shared" si="23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4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>
      <c r="C155" s="374" t="s">
        <v>78</v>
      </c>
      <c r="D155" s="375"/>
      <c r="E155" s="375">
        <f>SUM(E99:E154)</f>
        <v>14866882.999999998</v>
      </c>
      <c r="F155" s="375"/>
      <c r="G155" s="375"/>
      <c r="H155" s="375">
        <f>SUM(H99:H154)</f>
        <v>51454879.837045163</v>
      </c>
      <c r="I155" s="375">
        <f>SUM(I99:I154)</f>
        <v>51454879.837045163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2825652.3953134934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2825652.3953134934</v>
      </c>
      <c r="O6" s="269"/>
      <c r="P6" s="269"/>
    </row>
    <row r="7" spans="1:16" ht="13.5" thickBot="1">
      <c r="C7" s="467" t="s">
        <v>48</v>
      </c>
      <c r="D7" s="624" t="s">
        <v>328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327</v>
      </c>
      <c r="E9" s="637" t="s">
        <v>501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693032.42976190476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3478100.3254420273</v>
      </c>
      <c r="H28" s="639">
        <v>3478100.3254420273</v>
      </c>
      <c r="I28" s="511">
        <f t="shared" si="9"/>
        <v>0</v>
      </c>
      <c r="J28" s="511"/>
      <c r="K28" s="518">
        <f t="shared" si="6"/>
        <v>3478100.3254420273</v>
      </c>
      <c r="L28" s="519">
        <f t="shared" si="7"/>
        <v>0</v>
      </c>
      <c r="M28" s="518">
        <f t="shared" si="8"/>
        <v>3478100.3254420273</v>
      </c>
      <c r="N28" s="514">
        <f>IF(M28&lt;&gt;0,+H28-M28,0)</f>
        <v>0</v>
      </c>
      <c r="O28" s="514">
        <f>+N28-L28</f>
        <v>0</v>
      </c>
      <c r="P28" s="272"/>
    </row>
    <row r="29" spans="2:16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709935.65975609759</v>
      </c>
      <c r="F29" s="631">
        <v>20715530.763638869</v>
      </c>
      <c r="G29" s="630">
        <v>3387871.6924682865</v>
      </c>
      <c r="H29" s="639">
        <v>3387871.6924682865</v>
      </c>
      <c r="I29" s="511">
        <f t="shared" si="9"/>
        <v>0</v>
      </c>
      <c r="J29" s="511"/>
      <c r="K29" s="518">
        <f t="shared" si="6"/>
        <v>3387871.6924682865</v>
      </c>
      <c r="L29" s="519">
        <f t="shared" si="7"/>
        <v>0</v>
      </c>
      <c r="M29" s="518">
        <f t="shared" si="8"/>
        <v>3387871.6924682865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>
      <c r="B30" s="195" t="str">
        <f t="shared" si="5"/>
        <v/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2793543.137478089</v>
      </c>
      <c r="H30" s="639">
        <v>2793543.137478089</v>
      </c>
      <c r="I30" s="511">
        <f t="shared" si="9"/>
        <v>0</v>
      </c>
      <c r="J30" s="511"/>
      <c r="K30" s="518">
        <f t="shared" si="6"/>
        <v>2793543.137478089</v>
      </c>
      <c r="L30" s="519">
        <f t="shared" si="7"/>
        <v>0</v>
      </c>
      <c r="M30" s="518">
        <f t="shared" si="8"/>
        <v>2793543.137478089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2021</v>
      </c>
      <c r="D31" s="631">
        <v>20038615.367127247</v>
      </c>
      <c r="E31" s="630">
        <v>693032.42976190476</v>
      </c>
      <c r="F31" s="631">
        <v>19345582.937365342</v>
      </c>
      <c r="G31" s="630">
        <v>2780484.4413299775</v>
      </c>
      <c r="H31" s="639">
        <v>2780484.4413299775</v>
      </c>
      <c r="I31" s="511">
        <f t="shared" si="9"/>
        <v>0</v>
      </c>
      <c r="J31" s="511"/>
      <c r="K31" s="518">
        <f t="shared" ref="K31" si="12">G31</f>
        <v>2780484.4413299775</v>
      </c>
      <c r="L31" s="519">
        <f t="shared" ref="L31" si="13">IF(K31&lt;&gt;0,+G31-K31,0)</f>
        <v>0</v>
      </c>
      <c r="M31" s="518">
        <f t="shared" ref="M31" si="14">H31</f>
        <v>2780484.4413299775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>IU</v>
      </c>
      <c r="C32" s="507">
        <f>IF(D11="","-",+C31+1)</f>
        <v>2022</v>
      </c>
      <c r="D32" s="523">
        <f>IF(F31+SUM(E$17:E31)=D$10,F31,D$10-SUM(E$17:E31))</f>
        <v>19312562.674120873</v>
      </c>
      <c r="E32" s="522">
        <f>IF(+I14&lt;F31,I14,D32)</f>
        <v>693032.42976190476</v>
      </c>
      <c r="F32" s="523">
        <f t="shared" ref="F32:F72" si="15">+D32-E32</f>
        <v>18619530.244358968</v>
      </c>
      <c r="G32" s="524">
        <f t="shared" ref="G32:G72" si="16">+I$12*((D32+F32)/2)+E32</f>
        <v>2825652.3953134934</v>
      </c>
      <c r="H32" s="491">
        <f t="shared" ref="H32:H72" si="17">+I$13*((D32+F32)/2)+E32</f>
        <v>2825652.3953134934</v>
      </c>
      <c r="I32" s="511">
        <f t="shared" si="9"/>
        <v>0</v>
      </c>
      <c r="J32" s="511"/>
      <c r="K32" s="525"/>
      <c r="L32" s="514">
        <f t="shared" ref="L32:L72" si="18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18619530.244358968</v>
      </c>
      <c r="E33" s="522">
        <f>IF(+I14&lt;F32,I14,D33)</f>
        <v>693032.42976190476</v>
      </c>
      <c r="F33" s="523">
        <f t="shared" si="15"/>
        <v>17926497.814597063</v>
      </c>
      <c r="G33" s="524">
        <f t="shared" si="16"/>
        <v>2747724.9896382354</v>
      </c>
      <c r="H33" s="491">
        <f t="shared" si="17"/>
        <v>2747724.9896382354</v>
      </c>
      <c r="I33" s="511">
        <f t="shared" si="9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17926497.814597063</v>
      </c>
      <c r="E34" s="522">
        <f>IF(+I14&lt;F33,I14,D34)</f>
        <v>693032.42976190476</v>
      </c>
      <c r="F34" s="523">
        <f t="shared" si="15"/>
        <v>17233465.384835158</v>
      </c>
      <c r="G34" s="524">
        <f t="shared" si="16"/>
        <v>2669797.5839629788</v>
      </c>
      <c r="H34" s="491">
        <f t="shared" si="17"/>
        <v>2669797.5839629788</v>
      </c>
      <c r="I34" s="511">
        <f t="shared" si="9"/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17233465.384835158</v>
      </c>
      <c r="E35" s="522">
        <f>IF(+I14&lt;F34,I14,D35)</f>
        <v>693032.42976190476</v>
      </c>
      <c r="F35" s="523">
        <f t="shared" si="15"/>
        <v>16540432.955073252</v>
      </c>
      <c r="G35" s="524">
        <f t="shared" si="16"/>
        <v>2591870.1782877208</v>
      </c>
      <c r="H35" s="491">
        <f t="shared" si="17"/>
        <v>2591870.1782877208</v>
      </c>
      <c r="I35" s="511">
        <f t="shared" si="9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16540432.955073252</v>
      </c>
      <c r="E36" s="522">
        <f>IF(+I14&lt;F35,I14,D36)</f>
        <v>693032.42976190476</v>
      </c>
      <c r="F36" s="523">
        <f t="shared" si="15"/>
        <v>15847400.525311347</v>
      </c>
      <c r="G36" s="524">
        <f t="shared" si="16"/>
        <v>2513942.7726124637</v>
      </c>
      <c r="H36" s="491">
        <f t="shared" si="17"/>
        <v>2513942.7726124637</v>
      </c>
      <c r="I36" s="511">
        <f t="shared" si="9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15847400.525311347</v>
      </c>
      <c r="E37" s="522">
        <f>IF(+I14&lt;F36,I14,D37)</f>
        <v>693032.42976190476</v>
      </c>
      <c r="F37" s="523">
        <f t="shared" si="15"/>
        <v>15154368.095549442</v>
      </c>
      <c r="G37" s="524">
        <f t="shared" si="16"/>
        <v>2436015.3669372061</v>
      </c>
      <c r="H37" s="491">
        <f t="shared" si="17"/>
        <v>2436015.3669372061</v>
      </c>
      <c r="I37" s="511">
        <f t="shared" si="9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15154368.095549442</v>
      </c>
      <c r="E38" s="522">
        <f>IF(+I14&lt;F37,I14,D38)</f>
        <v>693032.42976190476</v>
      </c>
      <c r="F38" s="523">
        <f t="shared" si="15"/>
        <v>14461335.665787537</v>
      </c>
      <c r="G38" s="524">
        <f t="shared" si="16"/>
        <v>2358087.9612619486</v>
      </c>
      <c r="H38" s="491">
        <f t="shared" si="17"/>
        <v>2358087.9612619486</v>
      </c>
      <c r="I38" s="511">
        <f t="shared" si="9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14461335.665787537</v>
      </c>
      <c r="E39" s="522">
        <f>IF(+I14&lt;F38,I14,D39)</f>
        <v>693032.42976190476</v>
      </c>
      <c r="F39" s="523">
        <f t="shared" si="15"/>
        <v>13768303.236025631</v>
      </c>
      <c r="G39" s="524">
        <f t="shared" si="16"/>
        <v>2280160.5555866915</v>
      </c>
      <c r="H39" s="491">
        <f t="shared" si="17"/>
        <v>2280160.5555866915</v>
      </c>
      <c r="I39" s="511">
        <f t="shared" si="9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13768303.236025631</v>
      </c>
      <c r="E40" s="522">
        <f>IF(+I14&lt;F39,I14,D40)</f>
        <v>693032.42976190476</v>
      </c>
      <c r="F40" s="523">
        <f t="shared" si="15"/>
        <v>13075270.806263726</v>
      </c>
      <c r="G40" s="524">
        <f t="shared" si="16"/>
        <v>2202233.1499114344</v>
      </c>
      <c r="H40" s="491">
        <f t="shared" si="17"/>
        <v>2202233.1499114344</v>
      </c>
      <c r="I40" s="511">
        <f t="shared" si="9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13075270.806263726</v>
      </c>
      <c r="E41" s="522">
        <f>IF(+I14&lt;F40,I14,D41)</f>
        <v>693032.42976190476</v>
      </c>
      <c r="F41" s="523">
        <f t="shared" si="15"/>
        <v>12382238.376501821</v>
      </c>
      <c r="G41" s="524">
        <f t="shared" si="16"/>
        <v>2124305.7442361768</v>
      </c>
      <c r="H41" s="491">
        <f t="shared" si="17"/>
        <v>2124305.7442361768</v>
      </c>
      <c r="I41" s="511">
        <f t="shared" si="9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12382238.376501821</v>
      </c>
      <c r="E42" s="522">
        <f>IF(+I14&lt;F41,I14,D42)</f>
        <v>693032.42976190476</v>
      </c>
      <c r="F42" s="523">
        <f t="shared" si="15"/>
        <v>11689205.946739916</v>
      </c>
      <c r="G42" s="524">
        <f t="shared" si="16"/>
        <v>2046378.3385609193</v>
      </c>
      <c r="H42" s="491">
        <f t="shared" si="17"/>
        <v>2046378.3385609193</v>
      </c>
      <c r="I42" s="511">
        <f t="shared" si="9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11689205.946739916</v>
      </c>
      <c r="E43" s="522">
        <f>IF(+I14&lt;F42,I14,D43)</f>
        <v>693032.42976190476</v>
      </c>
      <c r="F43" s="523">
        <f t="shared" si="15"/>
        <v>10996173.516978011</v>
      </c>
      <c r="G43" s="524">
        <f t="shared" si="16"/>
        <v>1968450.932885662</v>
      </c>
      <c r="H43" s="491">
        <f t="shared" si="17"/>
        <v>1968450.932885662</v>
      </c>
      <c r="I43" s="511">
        <f t="shared" si="9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10996173.516978011</v>
      </c>
      <c r="E44" s="522">
        <f>IF(+I14&lt;F43,I14,D44)</f>
        <v>693032.42976190476</v>
      </c>
      <c r="F44" s="523">
        <f t="shared" si="15"/>
        <v>10303141.087216105</v>
      </c>
      <c r="G44" s="524">
        <f t="shared" si="16"/>
        <v>1890523.5272104046</v>
      </c>
      <c r="H44" s="491">
        <f t="shared" si="17"/>
        <v>1890523.5272104046</v>
      </c>
      <c r="I44" s="511">
        <f t="shared" si="9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10303141.087216105</v>
      </c>
      <c r="E45" s="522">
        <f>IF(+I14&lt;F44,I14,D45)</f>
        <v>693032.42976190476</v>
      </c>
      <c r="F45" s="523">
        <f t="shared" si="15"/>
        <v>9610108.6574542001</v>
      </c>
      <c r="G45" s="524">
        <f t="shared" si="16"/>
        <v>1812596.1215351473</v>
      </c>
      <c r="H45" s="491">
        <f t="shared" si="17"/>
        <v>1812596.1215351473</v>
      </c>
      <c r="I45" s="511">
        <f t="shared" si="9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9610108.6574542001</v>
      </c>
      <c r="E46" s="522">
        <f>IF(+I14&lt;F45,I14,D46)</f>
        <v>693032.42976190476</v>
      </c>
      <c r="F46" s="523">
        <f t="shared" si="15"/>
        <v>8917076.2276922949</v>
      </c>
      <c r="G46" s="524">
        <f t="shared" si="16"/>
        <v>1734668.71585989</v>
      </c>
      <c r="H46" s="491">
        <f t="shared" si="17"/>
        <v>1734668.71585989</v>
      </c>
      <c r="I46" s="511">
        <f t="shared" si="9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8917076.2276922949</v>
      </c>
      <c r="E47" s="522">
        <f>IF(+I14&lt;F46,I14,D47)</f>
        <v>693032.42976190476</v>
      </c>
      <c r="F47" s="523">
        <f t="shared" si="15"/>
        <v>8224043.7979303896</v>
      </c>
      <c r="G47" s="524">
        <f t="shared" si="16"/>
        <v>1656741.3101846324</v>
      </c>
      <c r="H47" s="491">
        <f t="shared" si="17"/>
        <v>1656741.3101846324</v>
      </c>
      <c r="I47" s="511">
        <f t="shared" si="9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8224043.7979303896</v>
      </c>
      <c r="E48" s="522">
        <f>IF(+I14&lt;F47,I14,D48)</f>
        <v>693032.42976190476</v>
      </c>
      <c r="F48" s="523">
        <f t="shared" si="15"/>
        <v>7531011.3681684844</v>
      </c>
      <c r="G48" s="524">
        <f t="shared" si="16"/>
        <v>1578813.9045093753</v>
      </c>
      <c r="H48" s="491">
        <f t="shared" si="17"/>
        <v>1578813.9045093753</v>
      </c>
      <c r="I48" s="511">
        <f t="shared" si="9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7531011.3681684844</v>
      </c>
      <c r="E49" s="522">
        <f>IF(+I14&lt;F48,I14,D49)</f>
        <v>693032.42976190476</v>
      </c>
      <c r="F49" s="523">
        <f t="shared" si="15"/>
        <v>6837978.9384065792</v>
      </c>
      <c r="G49" s="524">
        <f t="shared" si="16"/>
        <v>1500886.4988341178</v>
      </c>
      <c r="H49" s="491">
        <f t="shared" si="17"/>
        <v>1500886.4988341178</v>
      </c>
      <c r="I49" s="511">
        <f t="shared" si="9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6837978.9384065792</v>
      </c>
      <c r="E50" s="522">
        <f>IF(+I14&lt;F49,I14,D50)</f>
        <v>693032.42976190476</v>
      </c>
      <c r="F50" s="523">
        <f t="shared" si="15"/>
        <v>6144946.508644674</v>
      </c>
      <c r="G50" s="524">
        <f t="shared" si="16"/>
        <v>1422959.0931588605</v>
      </c>
      <c r="H50" s="491">
        <f t="shared" si="17"/>
        <v>1422959.0931588605</v>
      </c>
      <c r="I50" s="511">
        <f t="shared" si="9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6144946.508644674</v>
      </c>
      <c r="E51" s="522">
        <f>IF(+I14&lt;F50,I14,D51)</f>
        <v>693032.42976190476</v>
      </c>
      <c r="F51" s="523">
        <f t="shared" si="15"/>
        <v>5451914.0788827688</v>
      </c>
      <c r="G51" s="524">
        <f t="shared" si="16"/>
        <v>1345031.6874836031</v>
      </c>
      <c r="H51" s="491">
        <f t="shared" si="17"/>
        <v>1345031.6874836031</v>
      </c>
      <c r="I51" s="511">
        <f t="shared" si="9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5451914.0788827688</v>
      </c>
      <c r="E52" s="522">
        <f>IF(+I14&lt;F51,I14,D52)</f>
        <v>693032.42976190476</v>
      </c>
      <c r="F52" s="523">
        <f t="shared" si="15"/>
        <v>4758881.6491208635</v>
      </c>
      <c r="G52" s="524">
        <f t="shared" si="16"/>
        <v>1267104.2818083456</v>
      </c>
      <c r="H52" s="491">
        <f t="shared" si="17"/>
        <v>1267104.2818083456</v>
      </c>
      <c r="I52" s="511">
        <f t="shared" si="9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4758881.6491208635</v>
      </c>
      <c r="E53" s="522">
        <f>IF(+I14&lt;F52,I14,D53)</f>
        <v>693032.42976190476</v>
      </c>
      <c r="F53" s="523">
        <f t="shared" si="15"/>
        <v>4065849.2193589588</v>
      </c>
      <c r="G53" s="524">
        <f t="shared" si="16"/>
        <v>1189176.8761330885</v>
      </c>
      <c r="H53" s="491">
        <f t="shared" si="17"/>
        <v>1189176.8761330885</v>
      </c>
      <c r="I53" s="511">
        <f t="shared" si="9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4065849.2193589588</v>
      </c>
      <c r="E54" s="522">
        <f>IF(+I14&lt;F53,I14,D54)</f>
        <v>693032.42976190476</v>
      </c>
      <c r="F54" s="523">
        <f t="shared" si="15"/>
        <v>3372816.789597054</v>
      </c>
      <c r="G54" s="524">
        <f t="shared" si="16"/>
        <v>1111249.4704578312</v>
      </c>
      <c r="H54" s="491">
        <f t="shared" si="17"/>
        <v>1111249.4704578312</v>
      </c>
      <c r="I54" s="511">
        <f t="shared" si="9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3372816.789597054</v>
      </c>
      <c r="E55" s="522">
        <f>IF(+I14&lt;F54,I14,D55)</f>
        <v>693032.42976190476</v>
      </c>
      <c r="F55" s="523">
        <f t="shared" si="15"/>
        <v>2679784.3598351493</v>
      </c>
      <c r="G55" s="524">
        <f t="shared" si="16"/>
        <v>1033322.0647825737</v>
      </c>
      <c r="H55" s="491">
        <f t="shared" si="17"/>
        <v>1033322.0647825737</v>
      </c>
      <c r="I55" s="511">
        <f t="shared" si="9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2679784.3598351493</v>
      </c>
      <c r="E56" s="522">
        <f>IF(+I14&lt;F55,I14,D56)</f>
        <v>693032.42976190476</v>
      </c>
      <c r="F56" s="523">
        <f t="shared" si="15"/>
        <v>1986751.9300732445</v>
      </c>
      <c r="G56" s="524">
        <f t="shared" si="16"/>
        <v>955394.65910731652</v>
      </c>
      <c r="H56" s="491">
        <f t="shared" si="17"/>
        <v>955394.65910731652</v>
      </c>
      <c r="I56" s="511">
        <f t="shared" si="9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1986751.9300732445</v>
      </c>
      <c r="E57" s="522">
        <f>IF(+I14&lt;F56,I14,D57)</f>
        <v>693032.42976190476</v>
      </c>
      <c r="F57" s="523">
        <f t="shared" si="15"/>
        <v>1293719.5003113397</v>
      </c>
      <c r="G57" s="524">
        <f t="shared" si="16"/>
        <v>877467.25343205919</v>
      </c>
      <c r="H57" s="491">
        <f t="shared" si="17"/>
        <v>877467.25343205919</v>
      </c>
      <c r="I57" s="511">
        <f t="shared" si="9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1293719.5003113397</v>
      </c>
      <c r="E58" s="522">
        <f>IF(+I14&lt;F57,I14,D58)</f>
        <v>693032.42976190476</v>
      </c>
      <c r="F58" s="523">
        <f t="shared" si="15"/>
        <v>600687.07054943498</v>
      </c>
      <c r="G58" s="524">
        <f t="shared" si="16"/>
        <v>799539.84775680187</v>
      </c>
      <c r="H58" s="491">
        <f t="shared" si="17"/>
        <v>799539.84775680187</v>
      </c>
      <c r="I58" s="511">
        <f t="shared" si="9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600687.07054943498</v>
      </c>
      <c r="E59" s="522">
        <f>IF(+I14&lt;F58,I14,D59)</f>
        <v>600687.07054943498</v>
      </c>
      <c r="F59" s="523">
        <f t="shared" si="15"/>
        <v>0</v>
      </c>
      <c r="G59" s="524">
        <f t="shared" si="16"/>
        <v>634458.92812806915</v>
      </c>
      <c r="H59" s="491">
        <f t="shared" si="17"/>
        <v>634458.92812806915</v>
      </c>
      <c r="I59" s="511">
        <f t="shared" si="9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6"/>
        <v>0</v>
      </c>
      <c r="H60" s="491">
        <f t="shared" si="17"/>
        <v>0</v>
      </c>
      <c r="I60" s="511">
        <f t="shared" si="9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4">
        <f t="shared" si="16"/>
        <v>0</v>
      </c>
      <c r="H61" s="491">
        <f t="shared" si="17"/>
        <v>0</v>
      </c>
      <c r="I61" s="511">
        <f t="shared" si="9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4">
        <f t="shared" si="16"/>
        <v>0</v>
      </c>
      <c r="H62" s="491">
        <f t="shared" si="17"/>
        <v>0</v>
      </c>
      <c r="I62" s="511">
        <f t="shared" si="9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4">
        <f t="shared" si="16"/>
        <v>0</v>
      </c>
      <c r="H63" s="491">
        <f t="shared" si="17"/>
        <v>0</v>
      </c>
      <c r="I63" s="511">
        <f t="shared" si="9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4">
        <f t="shared" si="16"/>
        <v>0</v>
      </c>
      <c r="H64" s="491">
        <f t="shared" si="17"/>
        <v>0</v>
      </c>
      <c r="I64" s="511">
        <f t="shared" si="9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4">
        <f t="shared" si="16"/>
        <v>0</v>
      </c>
      <c r="H65" s="491">
        <f t="shared" si="17"/>
        <v>0</v>
      </c>
      <c r="I65" s="511">
        <f t="shared" si="9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4">
        <f t="shared" si="16"/>
        <v>0</v>
      </c>
      <c r="H66" s="491">
        <f t="shared" si="17"/>
        <v>0</v>
      </c>
      <c r="I66" s="511">
        <f t="shared" si="9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4">
        <f t="shared" si="16"/>
        <v>0</v>
      </c>
      <c r="H67" s="491">
        <f t="shared" si="17"/>
        <v>0</v>
      </c>
      <c r="I67" s="511">
        <f t="shared" si="9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4">
        <f t="shared" si="16"/>
        <v>0</v>
      </c>
      <c r="H68" s="491">
        <f t="shared" si="17"/>
        <v>0</v>
      </c>
      <c r="I68" s="511">
        <f t="shared" si="9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4">
        <f t="shared" si="16"/>
        <v>0</v>
      </c>
      <c r="H69" s="491">
        <f t="shared" si="17"/>
        <v>0</v>
      </c>
      <c r="I69" s="511">
        <f t="shared" si="9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4">
        <f t="shared" si="16"/>
        <v>0</v>
      </c>
      <c r="H70" s="491">
        <f t="shared" si="17"/>
        <v>0</v>
      </c>
      <c r="I70" s="511">
        <f t="shared" si="9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4">
        <f t="shared" si="16"/>
        <v>0</v>
      </c>
      <c r="H71" s="491">
        <f t="shared" si="17"/>
        <v>0</v>
      </c>
      <c r="I71" s="511">
        <f t="shared" si="9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24">
        <f t="shared" si="16"/>
        <v>0</v>
      </c>
      <c r="H72" s="491">
        <f t="shared" si="17"/>
        <v>0</v>
      </c>
      <c r="I72" s="531">
        <f t="shared" si="9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29107362.050000004</v>
      </c>
      <c r="F73" s="375"/>
      <c r="G73" s="375">
        <f>SUM(G17:G72)</f>
        <v>106568904.80813234</v>
      </c>
      <c r="H73" s="375">
        <f>SUM(H17:H72)</f>
        <v>106568904.80813234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2793543.137478089</v>
      </c>
      <c r="N87" s="546">
        <f>IF(J92&lt;D11,0,VLOOKUP(J92,C17:O72,11))</f>
        <v>2793543.137478089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3430226.8857239499</v>
      </c>
      <c r="N88" s="550">
        <f>IF(J92&lt;D11,0,VLOOKUP(J92,C99:P154,7))</f>
        <v>3430226.8857239499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636683.74824586092</v>
      </c>
      <c r="N89" s="555">
        <f>+N88-N87</f>
        <v>636683.74824586092</v>
      </c>
      <c r="O89" s="556">
        <f>+O88-O87</f>
        <v>0</v>
      </c>
      <c r="P89" s="269"/>
    </row>
    <row r="90" spans="1:16" ht="13.5" thickBot="1">
      <c r="C90" s="534"/>
      <c r="D90" s="646" t="s">
        <v>370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29107362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693032.42857142852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19">IF(L99&lt;&gt;0,+H99-L99,0)</f>
        <v>0</v>
      </c>
      <c r="N99" s="518"/>
      <c r="O99" s="514">
        <f t="shared" ref="O99:O105" si="20">IF(N99&lt;&gt;0,+I99-N99,0)</f>
        <v>0</v>
      </c>
      <c r="P99" s="514">
        <f t="shared" ref="P99:P105" si="21">+O99-M99</f>
        <v>0</v>
      </c>
    </row>
    <row r="100" spans="1:16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19"/>
        <v>0</v>
      </c>
      <c r="N100" s="518"/>
      <c r="O100" s="514">
        <f t="shared" si="20"/>
        <v>0</v>
      </c>
      <c r="P100" s="514">
        <f t="shared" si="21"/>
        <v>0</v>
      </c>
    </row>
    <row r="101" spans="1:16">
      <c r="B101" s="195" t="str">
        <f t="shared" ref="B101:B154" si="22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19"/>
        <v>0</v>
      </c>
      <c r="N101" s="518"/>
      <c r="O101" s="514">
        <f t="shared" si="20"/>
        <v>0</v>
      </c>
      <c r="P101" s="514">
        <f t="shared" si="21"/>
        <v>0</v>
      </c>
    </row>
    <row r="102" spans="1:16">
      <c r="B102" s="195" t="str">
        <f t="shared" si="22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19"/>
        <v>0</v>
      </c>
      <c r="N102" s="518"/>
      <c r="O102" s="514">
        <f t="shared" si="20"/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19"/>
        <v>0</v>
      </c>
      <c r="N103" s="518"/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19"/>
        <v>0</v>
      </c>
      <c r="N104" s="518"/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19"/>
        <v>0</v>
      </c>
      <c r="N105" s="518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23">IF(L106&lt;&gt;0,+H106-L106,0)</f>
        <v>0</v>
      </c>
      <c r="N106" s="518"/>
      <c r="O106" s="514">
        <f t="shared" ref="O106:O130" si="24">IF(N106&lt;&gt;0,+I106-N106,0)</f>
        <v>0</v>
      </c>
      <c r="P106" s="514">
        <f t="shared" ref="P106:P130" si="25">+O106-M106</f>
        <v>0</v>
      </c>
    </row>
    <row r="107" spans="1:16">
      <c r="B107" s="195" t="str">
        <f t="shared" si="22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 t="shared" ref="L107:L112" si="26">+H107</f>
        <v>3726786.1990239997</v>
      </c>
      <c r="M107" s="514">
        <f t="shared" si="23"/>
        <v>0</v>
      </c>
      <c r="N107" s="518">
        <f t="shared" ref="N107:N112" si="27">+I107</f>
        <v>3726786.1990239997</v>
      </c>
      <c r="O107" s="514">
        <f t="shared" si="24"/>
        <v>0</v>
      </c>
      <c r="P107" s="514">
        <f t="shared" si="25"/>
        <v>0</v>
      </c>
    </row>
    <row r="108" spans="1:16">
      <c r="B108" s="195" t="str">
        <f t="shared" si="22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28">+I108-H108</f>
        <v>0</v>
      </c>
      <c r="K108" s="514"/>
      <c r="L108" s="518">
        <f t="shared" si="26"/>
        <v>4255984.9749657642</v>
      </c>
      <c r="M108" s="514">
        <f>IF(L108&lt;&gt;0,+H108-L108,0)</f>
        <v>0</v>
      </c>
      <c r="N108" s="518">
        <f t="shared" si="27"/>
        <v>4255984.9749657642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22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28"/>
        <v>0</v>
      </c>
      <c r="K109" s="514"/>
      <c r="L109" s="518">
        <f t="shared" si="26"/>
        <v>4034442.3721004287</v>
      </c>
      <c r="M109" s="514">
        <f>IF(L109&lt;&gt;0,+H109-L109,0)</f>
        <v>0</v>
      </c>
      <c r="N109" s="518">
        <f t="shared" si="27"/>
        <v>4034442.3721004287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22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28"/>
        <v>0</v>
      </c>
      <c r="K110" s="514"/>
      <c r="L110" s="518">
        <f t="shared" si="26"/>
        <v>3524792.5739054955</v>
      </c>
      <c r="M110" s="514">
        <f>IF(L110&lt;&gt;0,+H110-L110,0)</f>
        <v>0</v>
      </c>
      <c r="N110" s="518">
        <f t="shared" si="27"/>
        <v>3524792.5739054955</v>
      </c>
      <c r="O110" s="514">
        <f>IF(N110&lt;&gt;0,+I110-N110,0)</f>
        <v>0</v>
      </c>
      <c r="P110" s="514">
        <f>+O110-M110</f>
        <v>0</v>
      </c>
    </row>
    <row r="111" spans="1:16">
      <c r="B111" s="195" t="str">
        <f t="shared" si="22"/>
        <v/>
      </c>
      <c r="C111" s="507">
        <f>IF(D93="","-",+C110+1)</f>
        <v>2019</v>
      </c>
      <c r="D111" s="629">
        <v>26468229.787051484</v>
      </c>
      <c r="E111" s="630">
        <v>676915.39534883725</v>
      </c>
      <c r="F111" s="631">
        <v>25791314.391702648</v>
      </c>
      <c r="G111" s="631">
        <v>26129772.089377068</v>
      </c>
      <c r="H111" s="633">
        <v>3473860.4808152672</v>
      </c>
      <c r="I111" s="634">
        <v>3473860.4808152672</v>
      </c>
      <c r="J111" s="514">
        <f t="shared" si="28"/>
        <v>0</v>
      </c>
      <c r="K111" s="514"/>
      <c r="L111" s="518">
        <f t="shared" si="26"/>
        <v>3473860.4808152672</v>
      </c>
      <c r="M111" s="514">
        <f>IF(L111&lt;&gt;0,+H111-L111,0)</f>
        <v>0</v>
      </c>
      <c r="N111" s="518">
        <f t="shared" si="27"/>
        <v>3473860.4808152672</v>
      </c>
      <c r="O111" s="514">
        <f t="shared" si="24"/>
        <v>0</v>
      </c>
      <c r="P111" s="514">
        <f t="shared" si="25"/>
        <v>0</v>
      </c>
    </row>
    <row r="112" spans="1:16">
      <c r="B112" s="195" t="str">
        <f t="shared" si="22"/>
        <v/>
      </c>
      <c r="C112" s="507">
        <f>IF(D93="","-",+C111+1)</f>
        <v>2020</v>
      </c>
      <c r="D112" s="629">
        <v>25791314.391702648</v>
      </c>
      <c r="E112" s="630">
        <v>693032.42857142852</v>
      </c>
      <c r="F112" s="631">
        <v>25098281.963131219</v>
      </c>
      <c r="G112" s="631">
        <v>25444798.177416936</v>
      </c>
      <c r="H112" s="633">
        <v>3430226.8857239499</v>
      </c>
      <c r="I112" s="634">
        <v>3430226.8857239499</v>
      </c>
      <c r="J112" s="514">
        <f t="shared" si="28"/>
        <v>0</v>
      </c>
      <c r="K112" s="514"/>
      <c r="L112" s="518">
        <f t="shared" si="26"/>
        <v>3430226.8857239499</v>
      </c>
      <c r="M112" s="514">
        <f>IF(L112&lt;&gt;0,+H112-L112,0)</f>
        <v>0</v>
      </c>
      <c r="N112" s="518">
        <f t="shared" si="27"/>
        <v>3430226.8857239499</v>
      </c>
      <c r="O112" s="514">
        <f t="shared" si="24"/>
        <v>0</v>
      </c>
      <c r="P112" s="514">
        <f t="shared" si="25"/>
        <v>0</v>
      </c>
    </row>
    <row r="113" spans="2:16">
      <c r="B113" s="195" t="str">
        <f t="shared" si="22"/>
        <v/>
      </c>
      <c r="C113" s="507">
        <f>IF(D93="","-",+C112+1)</f>
        <v>2021</v>
      </c>
      <c r="D113" s="374">
        <f>IF(F112+SUM(E$99:E112)=D$92,F112,D$92-SUM(E$99:E112))</f>
        <v>25098281.963131219</v>
      </c>
      <c r="E113" s="522">
        <f t="shared" ref="E113:E154" si="29">IF(+$J$96&lt;F112,$J$96,D113)</f>
        <v>693032.42857142852</v>
      </c>
      <c r="F113" s="523">
        <f t="shared" ref="F113:F154" si="30">+D113-E113</f>
        <v>24405249.53455979</v>
      </c>
      <c r="G113" s="523">
        <f t="shared" ref="G113:G154" si="31">+(F113+D113)/2</f>
        <v>24751765.748845503</v>
      </c>
      <c r="H113" s="526">
        <f t="shared" ref="H113:H154" si="32">+J$94*G113+E113</f>
        <v>3476222.3744616765</v>
      </c>
      <c r="I113" s="577">
        <f t="shared" ref="I113:I154" si="33">+J$95*G113+E113</f>
        <v>3476222.3744616765</v>
      </c>
      <c r="J113" s="514">
        <f t="shared" si="28"/>
        <v>0</v>
      </c>
      <c r="K113" s="514"/>
      <c r="L113" s="525"/>
      <c r="M113" s="514">
        <f t="shared" si="23"/>
        <v>0</v>
      </c>
      <c r="N113" s="525"/>
      <c r="O113" s="514">
        <f t="shared" si="24"/>
        <v>0</v>
      </c>
      <c r="P113" s="514">
        <f t="shared" si="25"/>
        <v>0</v>
      </c>
    </row>
    <row r="114" spans="2:16">
      <c r="B114" s="195" t="str">
        <f t="shared" si="22"/>
        <v/>
      </c>
      <c r="C114" s="507">
        <f>IF(D93="","-",+C113+1)</f>
        <v>2022</v>
      </c>
      <c r="D114" s="374">
        <f>IF(F113+SUM(E$99:E113)=D$92,F113,D$92-SUM(E$99:E113))</f>
        <v>24405249.53455979</v>
      </c>
      <c r="E114" s="522">
        <f t="shared" si="29"/>
        <v>693032.42857142852</v>
      </c>
      <c r="F114" s="523">
        <f t="shared" si="30"/>
        <v>23712217.105988361</v>
      </c>
      <c r="G114" s="523">
        <f t="shared" si="31"/>
        <v>24058733.320274077</v>
      </c>
      <c r="H114" s="526">
        <f t="shared" si="32"/>
        <v>3398294.9689202812</v>
      </c>
      <c r="I114" s="577">
        <f t="shared" si="33"/>
        <v>3398294.9689202812</v>
      </c>
      <c r="J114" s="514">
        <f t="shared" si="28"/>
        <v>0</v>
      </c>
      <c r="K114" s="514"/>
      <c r="L114" s="525"/>
      <c r="M114" s="514">
        <f t="shared" si="23"/>
        <v>0</v>
      </c>
      <c r="N114" s="525"/>
      <c r="O114" s="514">
        <f t="shared" si="24"/>
        <v>0</v>
      </c>
      <c r="P114" s="514">
        <f t="shared" si="25"/>
        <v>0</v>
      </c>
    </row>
    <row r="115" spans="2:16">
      <c r="B115" s="195" t="str">
        <f t="shared" si="22"/>
        <v/>
      </c>
      <c r="C115" s="507">
        <f>IF(D93="","-",+C114+1)</f>
        <v>2023</v>
      </c>
      <c r="D115" s="374">
        <f>IF(F114+SUM(E$99:E114)=D$92,F114,D$92-SUM(E$99:E114))</f>
        <v>23712217.105988361</v>
      </c>
      <c r="E115" s="522">
        <f t="shared" si="29"/>
        <v>693032.42857142852</v>
      </c>
      <c r="F115" s="523">
        <f t="shared" si="30"/>
        <v>23019184.677416932</v>
      </c>
      <c r="G115" s="523">
        <f t="shared" si="31"/>
        <v>23365700.891702645</v>
      </c>
      <c r="H115" s="526">
        <f t="shared" si="32"/>
        <v>3320367.5633788854</v>
      </c>
      <c r="I115" s="577">
        <f t="shared" si="33"/>
        <v>3320367.5633788854</v>
      </c>
      <c r="J115" s="514">
        <f t="shared" si="28"/>
        <v>0</v>
      </c>
      <c r="K115" s="514"/>
      <c r="L115" s="525"/>
      <c r="M115" s="514">
        <f t="shared" si="23"/>
        <v>0</v>
      </c>
      <c r="N115" s="525"/>
      <c r="O115" s="514">
        <f t="shared" si="24"/>
        <v>0</v>
      </c>
      <c r="P115" s="514">
        <f t="shared" si="25"/>
        <v>0</v>
      </c>
    </row>
    <row r="116" spans="2:16">
      <c r="B116" s="195" t="str">
        <f t="shared" si="22"/>
        <v/>
      </c>
      <c r="C116" s="507">
        <f>IF(D93="","-",+C115+1)</f>
        <v>2024</v>
      </c>
      <c r="D116" s="374">
        <f>IF(F115+SUM(E$99:E115)=D$92,F115,D$92-SUM(E$99:E115))</f>
        <v>23019184.677416932</v>
      </c>
      <c r="E116" s="522">
        <f t="shared" si="29"/>
        <v>693032.42857142852</v>
      </c>
      <c r="F116" s="523">
        <f t="shared" si="30"/>
        <v>22326152.248845503</v>
      </c>
      <c r="G116" s="523">
        <f t="shared" si="31"/>
        <v>22672668.463131219</v>
      </c>
      <c r="H116" s="526">
        <f t="shared" si="32"/>
        <v>3242440.1578374906</v>
      </c>
      <c r="I116" s="577">
        <f t="shared" si="33"/>
        <v>3242440.1578374906</v>
      </c>
      <c r="J116" s="514">
        <f t="shared" si="28"/>
        <v>0</v>
      </c>
      <c r="K116" s="514"/>
      <c r="L116" s="525"/>
      <c r="M116" s="514">
        <f t="shared" si="23"/>
        <v>0</v>
      </c>
      <c r="N116" s="525"/>
      <c r="O116" s="514">
        <f t="shared" si="24"/>
        <v>0</v>
      </c>
      <c r="P116" s="514">
        <f t="shared" si="25"/>
        <v>0</v>
      </c>
    </row>
    <row r="117" spans="2:16">
      <c r="B117" s="195" t="str">
        <f t="shared" si="22"/>
        <v/>
      </c>
      <c r="C117" s="507">
        <f>IF(D93="","-",+C116+1)</f>
        <v>2025</v>
      </c>
      <c r="D117" s="374">
        <f>IF(F116+SUM(E$99:E116)=D$92,F116,D$92-SUM(E$99:E116))</f>
        <v>22326152.248845503</v>
      </c>
      <c r="E117" s="522">
        <f t="shared" si="29"/>
        <v>693032.42857142852</v>
      </c>
      <c r="F117" s="523">
        <f t="shared" si="30"/>
        <v>21633119.820274074</v>
      </c>
      <c r="G117" s="523">
        <f t="shared" si="31"/>
        <v>21979636.034559786</v>
      </c>
      <c r="H117" s="526">
        <f t="shared" si="32"/>
        <v>3164512.7522960948</v>
      </c>
      <c r="I117" s="577">
        <f t="shared" si="33"/>
        <v>3164512.7522960948</v>
      </c>
      <c r="J117" s="514">
        <f t="shared" si="28"/>
        <v>0</v>
      </c>
      <c r="K117" s="514"/>
      <c r="L117" s="525"/>
      <c r="M117" s="514">
        <f t="shared" si="23"/>
        <v>0</v>
      </c>
      <c r="N117" s="525"/>
      <c r="O117" s="514">
        <f t="shared" si="24"/>
        <v>0</v>
      </c>
      <c r="P117" s="514">
        <f t="shared" si="25"/>
        <v>0</v>
      </c>
    </row>
    <row r="118" spans="2:16">
      <c r="B118" s="195" t="str">
        <f t="shared" si="22"/>
        <v/>
      </c>
      <c r="C118" s="507">
        <f>IF(D93="","-",+C117+1)</f>
        <v>2026</v>
      </c>
      <c r="D118" s="374">
        <f>IF(F117+SUM(E$99:E117)=D$92,F117,D$92-SUM(E$99:E117))</f>
        <v>21633119.820274074</v>
      </c>
      <c r="E118" s="522">
        <f t="shared" si="29"/>
        <v>693032.42857142852</v>
      </c>
      <c r="F118" s="523">
        <f t="shared" si="30"/>
        <v>20940087.391702645</v>
      </c>
      <c r="G118" s="523">
        <f t="shared" si="31"/>
        <v>21286603.605988361</v>
      </c>
      <c r="H118" s="526">
        <f t="shared" si="32"/>
        <v>3086585.3467546999</v>
      </c>
      <c r="I118" s="577">
        <f t="shared" si="33"/>
        <v>3086585.3467546999</v>
      </c>
      <c r="J118" s="514">
        <f t="shared" si="28"/>
        <v>0</v>
      </c>
      <c r="K118" s="514"/>
      <c r="L118" s="525"/>
      <c r="M118" s="514">
        <f t="shared" si="23"/>
        <v>0</v>
      </c>
      <c r="N118" s="525"/>
      <c r="O118" s="514">
        <f t="shared" si="24"/>
        <v>0</v>
      </c>
      <c r="P118" s="514">
        <f t="shared" si="25"/>
        <v>0</v>
      </c>
    </row>
    <row r="119" spans="2:16">
      <c r="B119" s="195" t="str">
        <f t="shared" si="22"/>
        <v/>
      </c>
      <c r="C119" s="507">
        <f>IF(D93="","-",+C118+1)</f>
        <v>2027</v>
      </c>
      <c r="D119" s="374">
        <f>IF(F118+SUM(E$99:E118)=D$92,F118,D$92-SUM(E$99:E118))</f>
        <v>20940087.391702645</v>
      </c>
      <c r="E119" s="522">
        <f t="shared" si="29"/>
        <v>693032.42857142852</v>
      </c>
      <c r="F119" s="523">
        <f t="shared" si="30"/>
        <v>20247054.963131215</v>
      </c>
      <c r="G119" s="523">
        <f t="shared" si="31"/>
        <v>20593571.177416928</v>
      </c>
      <c r="H119" s="526">
        <f t="shared" si="32"/>
        <v>3008657.9412133042</v>
      </c>
      <c r="I119" s="577">
        <f t="shared" si="33"/>
        <v>3008657.9412133042</v>
      </c>
      <c r="J119" s="514">
        <f t="shared" si="28"/>
        <v>0</v>
      </c>
      <c r="K119" s="514"/>
      <c r="L119" s="525"/>
      <c r="M119" s="514">
        <f t="shared" si="23"/>
        <v>0</v>
      </c>
      <c r="N119" s="525"/>
      <c r="O119" s="514">
        <f t="shared" si="24"/>
        <v>0</v>
      </c>
      <c r="P119" s="514">
        <f t="shared" si="25"/>
        <v>0</v>
      </c>
    </row>
    <row r="120" spans="2:16">
      <c r="B120" s="195" t="str">
        <f t="shared" si="22"/>
        <v/>
      </c>
      <c r="C120" s="507">
        <f>IF(D93="","-",+C119+1)</f>
        <v>2028</v>
      </c>
      <c r="D120" s="374">
        <f>IF(F119+SUM(E$99:E119)=D$92,F119,D$92-SUM(E$99:E119))</f>
        <v>20247054.963131215</v>
      </c>
      <c r="E120" s="522">
        <f t="shared" si="29"/>
        <v>693032.42857142852</v>
      </c>
      <c r="F120" s="523">
        <f t="shared" si="30"/>
        <v>19554022.534559786</v>
      </c>
      <c r="G120" s="523">
        <f t="shared" si="31"/>
        <v>19900538.748845503</v>
      </c>
      <c r="H120" s="526">
        <f t="shared" si="32"/>
        <v>2930730.5356719093</v>
      </c>
      <c r="I120" s="577">
        <f t="shared" si="33"/>
        <v>2930730.5356719093</v>
      </c>
      <c r="J120" s="514">
        <f t="shared" si="28"/>
        <v>0</v>
      </c>
      <c r="K120" s="514"/>
      <c r="L120" s="525"/>
      <c r="M120" s="514">
        <f t="shared" si="23"/>
        <v>0</v>
      </c>
      <c r="N120" s="525"/>
      <c r="O120" s="514">
        <f t="shared" si="24"/>
        <v>0</v>
      </c>
      <c r="P120" s="514">
        <f t="shared" si="25"/>
        <v>0</v>
      </c>
    </row>
    <row r="121" spans="2:16">
      <c r="B121" s="195" t="str">
        <f t="shared" si="22"/>
        <v/>
      </c>
      <c r="C121" s="507">
        <f>IF(D93="","-",+C120+1)</f>
        <v>2029</v>
      </c>
      <c r="D121" s="374">
        <f>IF(F120+SUM(E$99:E120)=D$92,F120,D$92-SUM(E$99:E120))</f>
        <v>19554022.534559786</v>
      </c>
      <c r="E121" s="522">
        <f t="shared" si="29"/>
        <v>693032.42857142852</v>
      </c>
      <c r="F121" s="523">
        <f t="shared" si="30"/>
        <v>18860990.105988357</v>
      </c>
      <c r="G121" s="523">
        <f t="shared" si="31"/>
        <v>19207506.32027407</v>
      </c>
      <c r="H121" s="526">
        <f t="shared" si="32"/>
        <v>2852803.1301305136</v>
      </c>
      <c r="I121" s="577">
        <f t="shared" si="33"/>
        <v>2852803.1301305136</v>
      </c>
      <c r="J121" s="514">
        <f t="shared" si="28"/>
        <v>0</v>
      </c>
      <c r="K121" s="514"/>
      <c r="L121" s="525"/>
      <c r="M121" s="514">
        <f t="shared" si="23"/>
        <v>0</v>
      </c>
      <c r="N121" s="525"/>
      <c r="O121" s="514">
        <f t="shared" si="24"/>
        <v>0</v>
      </c>
      <c r="P121" s="514">
        <f t="shared" si="25"/>
        <v>0</v>
      </c>
    </row>
    <row r="122" spans="2:16">
      <c r="B122" s="195" t="str">
        <f t="shared" si="22"/>
        <v/>
      </c>
      <c r="C122" s="507">
        <f>IF(D93="","-",+C121+1)</f>
        <v>2030</v>
      </c>
      <c r="D122" s="374">
        <f>IF(F121+SUM(E$99:E121)=D$92,F121,D$92-SUM(E$99:E121))</f>
        <v>18860990.105988357</v>
      </c>
      <c r="E122" s="522">
        <f t="shared" si="29"/>
        <v>693032.42857142852</v>
      </c>
      <c r="F122" s="523">
        <f t="shared" si="30"/>
        <v>18167957.677416928</v>
      </c>
      <c r="G122" s="523">
        <f t="shared" si="31"/>
        <v>18514473.891702645</v>
      </c>
      <c r="H122" s="526">
        <f t="shared" si="32"/>
        <v>2774875.7245891183</v>
      </c>
      <c r="I122" s="577">
        <f t="shared" si="33"/>
        <v>2774875.7245891183</v>
      </c>
      <c r="J122" s="514">
        <f t="shared" si="28"/>
        <v>0</v>
      </c>
      <c r="K122" s="514"/>
      <c r="L122" s="525"/>
      <c r="M122" s="514">
        <f t="shared" si="23"/>
        <v>0</v>
      </c>
      <c r="N122" s="525"/>
      <c r="O122" s="514">
        <f t="shared" si="24"/>
        <v>0</v>
      </c>
      <c r="P122" s="514">
        <f t="shared" si="25"/>
        <v>0</v>
      </c>
    </row>
    <row r="123" spans="2:16">
      <c r="B123" s="195" t="str">
        <f t="shared" si="22"/>
        <v/>
      </c>
      <c r="C123" s="507">
        <f>IF(D93="","-",+C122+1)</f>
        <v>2031</v>
      </c>
      <c r="D123" s="374">
        <f>IF(F122+SUM(E$99:E122)=D$92,F122,D$92-SUM(E$99:E122))</f>
        <v>18167957.677416928</v>
      </c>
      <c r="E123" s="522">
        <f t="shared" si="29"/>
        <v>693032.42857142852</v>
      </c>
      <c r="F123" s="523">
        <f t="shared" si="30"/>
        <v>17474925.248845499</v>
      </c>
      <c r="G123" s="523">
        <f t="shared" si="31"/>
        <v>17821441.463131212</v>
      </c>
      <c r="H123" s="526">
        <f t="shared" si="32"/>
        <v>2696948.3190477225</v>
      </c>
      <c r="I123" s="577">
        <f t="shared" si="33"/>
        <v>2696948.3190477225</v>
      </c>
      <c r="J123" s="514">
        <f t="shared" si="28"/>
        <v>0</v>
      </c>
      <c r="K123" s="514"/>
      <c r="L123" s="525"/>
      <c r="M123" s="514">
        <f t="shared" si="23"/>
        <v>0</v>
      </c>
      <c r="N123" s="525"/>
      <c r="O123" s="514">
        <f t="shared" si="24"/>
        <v>0</v>
      </c>
      <c r="P123" s="514">
        <f t="shared" si="25"/>
        <v>0</v>
      </c>
    </row>
    <row r="124" spans="2:16">
      <c r="B124" s="195" t="str">
        <f t="shared" si="22"/>
        <v/>
      </c>
      <c r="C124" s="507">
        <f>IF(D93="","-",+C123+1)</f>
        <v>2032</v>
      </c>
      <c r="D124" s="374">
        <f>IF(F123+SUM(E$99:E123)=D$92,F123,D$92-SUM(E$99:E123))</f>
        <v>17474925.248845499</v>
      </c>
      <c r="E124" s="522">
        <f t="shared" si="29"/>
        <v>693032.42857142852</v>
      </c>
      <c r="F124" s="523">
        <f t="shared" si="30"/>
        <v>16781892.82027407</v>
      </c>
      <c r="G124" s="523">
        <f t="shared" si="31"/>
        <v>17128409.034559786</v>
      </c>
      <c r="H124" s="526">
        <f t="shared" si="32"/>
        <v>2619020.9135063277</v>
      </c>
      <c r="I124" s="577">
        <f t="shared" si="33"/>
        <v>2619020.9135063277</v>
      </c>
      <c r="J124" s="514">
        <f t="shared" si="28"/>
        <v>0</v>
      </c>
      <c r="K124" s="514"/>
      <c r="L124" s="525"/>
      <c r="M124" s="514">
        <f t="shared" si="23"/>
        <v>0</v>
      </c>
      <c r="N124" s="525"/>
      <c r="O124" s="514">
        <f t="shared" si="24"/>
        <v>0</v>
      </c>
      <c r="P124" s="514">
        <f t="shared" si="25"/>
        <v>0</v>
      </c>
    </row>
    <row r="125" spans="2:16">
      <c r="B125" s="195" t="str">
        <f t="shared" si="22"/>
        <v/>
      </c>
      <c r="C125" s="507">
        <f>IF(D93="","-",+C124+1)</f>
        <v>2033</v>
      </c>
      <c r="D125" s="374">
        <f>IF(F124+SUM(E$99:E124)=D$92,F124,D$92-SUM(E$99:E124))</f>
        <v>16781892.82027407</v>
      </c>
      <c r="E125" s="522">
        <f t="shared" si="29"/>
        <v>693032.42857142852</v>
      </c>
      <c r="F125" s="523">
        <f t="shared" si="30"/>
        <v>16088860.391702641</v>
      </c>
      <c r="G125" s="523">
        <f t="shared" si="31"/>
        <v>16435376.605988355</v>
      </c>
      <c r="H125" s="526">
        <f t="shared" si="32"/>
        <v>2541093.5079649324</v>
      </c>
      <c r="I125" s="577">
        <f t="shared" si="33"/>
        <v>2541093.5079649324</v>
      </c>
      <c r="J125" s="514">
        <f t="shared" si="28"/>
        <v>0</v>
      </c>
      <c r="K125" s="514"/>
      <c r="L125" s="525"/>
      <c r="M125" s="514">
        <f t="shared" si="23"/>
        <v>0</v>
      </c>
      <c r="N125" s="525"/>
      <c r="O125" s="514">
        <f t="shared" si="24"/>
        <v>0</v>
      </c>
      <c r="P125" s="514">
        <f t="shared" si="25"/>
        <v>0</v>
      </c>
    </row>
    <row r="126" spans="2:16">
      <c r="B126" s="195" t="str">
        <f t="shared" si="22"/>
        <v/>
      </c>
      <c r="C126" s="507">
        <f>IF(D93="","-",+C125+1)</f>
        <v>2034</v>
      </c>
      <c r="D126" s="374">
        <f>IF(F125+SUM(E$99:E125)=D$92,F125,D$92-SUM(E$99:E125))</f>
        <v>16088860.391702641</v>
      </c>
      <c r="E126" s="522">
        <f t="shared" si="29"/>
        <v>693032.42857142852</v>
      </c>
      <c r="F126" s="523">
        <f t="shared" si="30"/>
        <v>15395827.963131212</v>
      </c>
      <c r="G126" s="523">
        <f t="shared" si="31"/>
        <v>15742344.177416926</v>
      </c>
      <c r="H126" s="526">
        <f t="shared" si="32"/>
        <v>2463166.1024235371</v>
      </c>
      <c r="I126" s="577">
        <f t="shared" si="33"/>
        <v>2463166.1024235371</v>
      </c>
      <c r="J126" s="514">
        <f t="shared" si="28"/>
        <v>0</v>
      </c>
      <c r="K126" s="514"/>
      <c r="L126" s="525"/>
      <c r="M126" s="514">
        <f t="shared" si="23"/>
        <v>0</v>
      </c>
      <c r="N126" s="525"/>
      <c r="O126" s="514">
        <f t="shared" si="24"/>
        <v>0</v>
      </c>
      <c r="P126" s="514">
        <f t="shared" si="25"/>
        <v>0</v>
      </c>
    </row>
    <row r="127" spans="2:16">
      <c r="B127" s="195" t="str">
        <f t="shared" si="22"/>
        <v/>
      </c>
      <c r="C127" s="507">
        <f>IF(D93="","-",+C126+1)</f>
        <v>2035</v>
      </c>
      <c r="D127" s="374">
        <f>IF(F126+SUM(E$99:E126)=D$92,F126,D$92-SUM(E$99:E126))</f>
        <v>15395827.963131212</v>
      </c>
      <c r="E127" s="522">
        <f t="shared" si="29"/>
        <v>693032.42857142852</v>
      </c>
      <c r="F127" s="523">
        <f t="shared" si="30"/>
        <v>14702795.534559783</v>
      </c>
      <c r="G127" s="523">
        <f t="shared" si="31"/>
        <v>15049311.748845497</v>
      </c>
      <c r="H127" s="526">
        <f t="shared" si="32"/>
        <v>2385238.6968821413</v>
      </c>
      <c r="I127" s="577">
        <f t="shared" si="33"/>
        <v>2385238.6968821413</v>
      </c>
      <c r="J127" s="514">
        <f t="shared" si="28"/>
        <v>0</v>
      </c>
      <c r="K127" s="514"/>
      <c r="L127" s="525"/>
      <c r="M127" s="514">
        <f t="shared" si="23"/>
        <v>0</v>
      </c>
      <c r="N127" s="525"/>
      <c r="O127" s="514">
        <f t="shared" si="24"/>
        <v>0</v>
      </c>
      <c r="P127" s="514">
        <f t="shared" si="25"/>
        <v>0</v>
      </c>
    </row>
    <row r="128" spans="2:16">
      <c r="B128" s="195" t="str">
        <f t="shared" si="22"/>
        <v/>
      </c>
      <c r="C128" s="507">
        <f>IF(D93="","-",+C127+1)</f>
        <v>2036</v>
      </c>
      <c r="D128" s="374">
        <f>IF(F127+SUM(E$99:E127)=D$92,F127,D$92-SUM(E$99:E127))</f>
        <v>14702795.534559783</v>
      </c>
      <c r="E128" s="522">
        <f t="shared" si="29"/>
        <v>693032.42857142852</v>
      </c>
      <c r="F128" s="523">
        <f t="shared" si="30"/>
        <v>14009763.105988353</v>
      </c>
      <c r="G128" s="523">
        <f t="shared" si="31"/>
        <v>14356279.320274068</v>
      </c>
      <c r="H128" s="526">
        <f t="shared" si="32"/>
        <v>2307311.291340746</v>
      </c>
      <c r="I128" s="577">
        <f t="shared" si="33"/>
        <v>2307311.291340746</v>
      </c>
      <c r="J128" s="514">
        <f t="shared" si="28"/>
        <v>0</v>
      </c>
      <c r="K128" s="514"/>
      <c r="L128" s="525"/>
      <c r="M128" s="514">
        <f t="shared" si="23"/>
        <v>0</v>
      </c>
      <c r="N128" s="525"/>
      <c r="O128" s="514">
        <f t="shared" si="24"/>
        <v>0</v>
      </c>
      <c r="P128" s="514">
        <f t="shared" si="25"/>
        <v>0</v>
      </c>
    </row>
    <row r="129" spans="2:16">
      <c r="B129" s="195" t="str">
        <f t="shared" si="22"/>
        <v/>
      </c>
      <c r="C129" s="507">
        <f>IF(D93="","-",+C128+1)</f>
        <v>2037</v>
      </c>
      <c r="D129" s="374">
        <f>IF(F128+SUM(E$99:E128)=D$92,F128,D$92-SUM(E$99:E128))</f>
        <v>14009763.105988353</v>
      </c>
      <c r="E129" s="522">
        <f t="shared" si="29"/>
        <v>693032.42857142852</v>
      </c>
      <c r="F129" s="523">
        <f t="shared" si="30"/>
        <v>13316730.677416924</v>
      </c>
      <c r="G129" s="523">
        <f t="shared" si="31"/>
        <v>13663246.891702639</v>
      </c>
      <c r="H129" s="526">
        <f t="shared" si="32"/>
        <v>2229383.8857993507</v>
      </c>
      <c r="I129" s="577">
        <f t="shared" si="33"/>
        <v>2229383.8857993507</v>
      </c>
      <c r="J129" s="514">
        <f t="shared" si="28"/>
        <v>0</v>
      </c>
      <c r="K129" s="514"/>
      <c r="L129" s="525"/>
      <c r="M129" s="514">
        <f t="shared" si="23"/>
        <v>0</v>
      </c>
      <c r="N129" s="525"/>
      <c r="O129" s="514">
        <f t="shared" si="24"/>
        <v>0</v>
      </c>
      <c r="P129" s="514">
        <f t="shared" si="25"/>
        <v>0</v>
      </c>
    </row>
    <row r="130" spans="2:16">
      <c r="B130" s="195" t="str">
        <f t="shared" si="22"/>
        <v/>
      </c>
      <c r="C130" s="507">
        <f>IF(D93="","-",+C129+1)</f>
        <v>2038</v>
      </c>
      <c r="D130" s="374">
        <f>IF(F129+SUM(E$99:E129)=D$92,F129,D$92-SUM(E$99:E129))</f>
        <v>13316730.677416924</v>
      </c>
      <c r="E130" s="522">
        <f t="shared" si="29"/>
        <v>693032.42857142852</v>
      </c>
      <c r="F130" s="523">
        <f t="shared" si="30"/>
        <v>12623698.248845495</v>
      </c>
      <c r="G130" s="523">
        <f t="shared" si="31"/>
        <v>12970214.46313121</v>
      </c>
      <c r="H130" s="526">
        <f t="shared" si="32"/>
        <v>2151456.4802579554</v>
      </c>
      <c r="I130" s="577">
        <f t="shared" si="33"/>
        <v>2151456.4802579554</v>
      </c>
      <c r="J130" s="514">
        <f t="shared" si="28"/>
        <v>0</v>
      </c>
      <c r="K130" s="514"/>
      <c r="L130" s="525"/>
      <c r="M130" s="514">
        <f t="shared" si="23"/>
        <v>0</v>
      </c>
      <c r="N130" s="525"/>
      <c r="O130" s="514">
        <f t="shared" si="24"/>
        <v>0</v>
      </c>
      <c r="P130" s="514">
        <f t="shared" si="25"/>
        <v>0</v>
      </c>
    </row>
    <row r="131" spans="2:16">
      <c r="B131" s="195" t="str">
        <f t="shared" si="22"/>
        <v/>
      </c>
      <c r="C131" s="507">
        <f>IF(D93="","-",+C130+1)</f>
        <v>2039</v>
      </c>
      <c r="D131" s="374">
        <f>IF(F130+SUM(E$99:E130)=D$92,F130,D$92-SUM(E$99:E130))</f>
        <v>12623698.248845495</v>
      </c>
      <c r="E131" s="522">
        <f t="shared" si="29"/>
        <v>693032.42857142852</v>
      </c>
      <c r="F131" s="523">
        <f t="shared" si="30"/>
        <v>11930665.820274066</v>
      </c>
      <c r="G131" s="523">
        <f t="shared" si="31"/>
        <v>12277182.034559781</v>
      </c>
      <c r="H131" s="526">
        <f t="shared" si="32"/>
        <v>2073529.0747165601</v>
      </c>
      <c r="I131" s="577">
        <f t="shared" si="33"/>
        <v>2073529.0747165601</v>
      </c>
      <c r="J131" s="514">
        <f t="shared" si="28"/>
        <v>0</v>
      </c>
      <c r="K131" s="514"/>
      <c r="L131" s="525"/>
      <c r="M131" s="514">
        <f t="shared" ref="M131:M154" si="34">IF(L541&lt;&gt;0,+H541-L541,0)</f>
        <v>0</v>
      </c>
      <c r="N131" s="525"/>
      <c r="O131" s="514">
        <f t="shared" ref="O131:O154" si="35">IF(N541&lt;&gt;0,+I541-N541,0)</f>
        <v>0</v>
      </c>
      <c r="P131" s="514">
        <f t="shared" ref="P131:P154" si="36">+O541-M541</f>
        <v>0</v>
      </c>
    </row>
    <row r="132" spans="2:16">
      <c r="B132" s="195" t="str">
        <f t="shared" si="22"/>
        <v/>
      </c>
      <c r="C132" s="507">
        <f>IF(D93="","-",+C131+1)</f>
        <v>2040</v>
      </c>
      <c r="D132" s="374">
        <f>IF(F131+SUM(E$99:E131)=D$92,F131,D$92-SUM(E$99:E131))</f>
        <v>11930665.820274066</v>
      </c>
      <c r="E132" s="522">
        <f t="shared" si="29"/>
        <v>693032.42857142852</v>
      </c>
      <c r="F132" s="523">
        <f t="shared" si="30"/>
        <v>11237633.391702637</v>
      </c>
      <c r="G132" s="523">
        <f t="shared" si="31"/>
        <v>11584149.605988352</v>
      </c>
      <c r="H132" s="526">
        <f t="shared" si="32"/>
        <v>1995601.6691751648</v>
      </c>
      <c r="I132" s="577">
        <f t="shared" si="33"/>
        <v>1995601.6691751648</v>
      </c>
      <c r="J132" s="514">
        <f t="shared" si="28"/>
        <v>0</v>
      </c>
      <c r="K132" s="514"/>
      <c r="L132" s="525"/>
      <c r="M132" s="514">
        <f t="shared" si="34"/>
        <v>0</v>
      </c>
      <c r="N132" s="525"/>
      <c r="O132" s="514">
        <f t="shared" si="35"/>
        <v>0</v>
      </c>
      <c r="P132" s="514">
        <f t="shared" si="36"/>
        <v>0</v>
      </c>
    </row>
    <row r="133" spans="2:16">
      <c r="B133" s="195" t="str">
        <f t="shared" si="22"/>
        <v/>
      </c>
      <c r="C133" s="507">
        <f>IF(D93="","-",+C132+1)</f>
        <v>2041</v>
      </c>
      <c r="D133" s="374">
        <f>IF(F132+SUM(E$99:E132)=D$92,F132,D$92-SUM(E$99:E132))</f>
        <v>11237633.391702637</v>
      </c>
      <c r="E133" s="522">
        <f t="shared" si="29"/>
        <v>693032.42857142852</v>
      </c>
      <c r="F133" s="523">
        <f t="shared" si="30"/>
        <v>10544600.963131208</v>
      </c>
      <c r="G133" s="523">
        <f t="shared" si="31"/>
        <v>10891117.177416923</v>
      </c>
      <c r="H133" s="526">
        <f t="shared" si="32"/>
        <v>1917674.2636337695</v>
      </c>
      <c r="I133" s="577">
        <f t="shared" si="33"/>
        <v>1917674.2636337695</v>
      </c>
      <c r="J133" s="514">
        <f t="shared" si="28"/>
        <v>0</v>
      </c>
      <c r="K133" s="514"/>
      <c r="L133" s="525"/>
      <c r="M133" s="514">
        <f t="shared" si="34"/>
        <v>0</v>
      </c>
      <c r="N133" s="525"/>
      <c r="O133" s="514">
        <f t="shared" si="35"/>
        <v>0</v>
      </c>
      <c r="P133" s="514">
        <f t="shared" si="36"/>
        <v>0</v>
      </c>
    </row>
    <row r="134" spans="2:16">
      <c r="B134" s="195" t="str">
        <f t="shared" si="22"/>
        <v/>
      </c>
      <c r="C134" s="507">
        <f>IF(D93="","-",+C133+1)</f>
        <v>2042</v>
      </c>
      <c r="D134" s="374">
        <f>IF(F133+SUM(E$99:E133)=D$92,F133,D$92-SUM(E$99:E133))</f>
        <v>10544600.963131208</v>
      </c>
      <c r="E134" s="522">
        <f t="shared" si="29"/>
        <v>693032.42857142852</v>
      </c>
      <c r="F134" s="523">
        <f t="shared" si="30"/>
        <v>9851568.5345597789</v>
      </c>
      <c r="G134" s="523">
        <f t="shared" si="31"/>
        <v>10198084.748845493</v>
      </c>
      <c r="H134" s="526">
        <f t="shared" si="32"/>
        <v>1839746.8580923742</v>
      </c>
      <c r="I134" s="577">
        <f t="shared" si="33"/>
        <v>1839746.8580923742</v>
      </c>
      <c r="J134" s="514">
        <f t="shared" si="28"/>
        <v>0</v>
      </c>
      <c r="K134" s="514"/>
      <c r="L134" s="525"/>
      <c r="M134" s="514">
        <f t="shared" si="34"/>
        <v>0</v>
      </c>
      <c r="N134" s="525"/>
      <c r="O134" s="514">
        <f t="shared" si="35"/>
        <v>0</v>
      </c>
      <c r="P134" s="514">
        <f t="shared" si="36"/>
        <v>0</v>
      </c>
    </row>
    <row r="135" spans="2:16">
      <c r="B135" s="195" t="str">
        <f t="shared" si="22"/>
        <v/>
      </c>
      <c r="C135" s="507">
        <f>IF(D93="","-",+C134+1)</f>
        <v>2043</v>
      </c>
      <c r="D135" s="374">
        <f>IF(F134+SUM(E$99:E134)=D$92,F134,D$92-SUM(E$99:E134))</f>
        <v>9851568.5345597789</v>
      </c>
      <c r="E135" s="522">
        <f t="shared" si="29"/>
        <v>693032.42857142852</v>
      </c>
      <c r="F135" s="523">
        <f t="shared" si="30"/>
        <v>9158536.1059883498</v>
      </c>
      <c r="G135" s="523">
        <f t="shared" si="31"/>
        <v>9505052.3202740643</v>
      </c>
      <c r="H135" s="526">
        <f t="shared" si="32"/>
        <v>1761819.4525509789</v>
      </c>
      <c r="I135" s="577">
        <f t="shared" si="33"/>
        <v>1761819.4525509789</v>
      </c>
      <c r="J135" s="514">
        <f t="shared" si="28"/>
        <v>0</v>
      </c>
      <c r="K135" s="514"/>
      <c r="L135" s="525"/>
      <c r="M135" s="514">
        <f t="shared" si="34"/>
        <v>0</v>
      </c>
      <c r="N135" s="525"/>
      <c r="O135" s="514">
        <f t="shared" si="35"/>
        <v>0</v>
      </c>
      <c r="P135" s="514">
        <f t="shared" si="36"/>
        <v>0</v>
      </c>
    </row>
    <row r="136" spans="2:16">
      <c r="B136" s="195" t="str">
        <f t="shared" si="22"/>
        <v/>
      </c>
      <c r="C136" s="507">
        <f>IF(D93="","-",+C135+1)</f>
        <v>2044</v>
      </c>
      <c r="D136" s="374">
        <f>IF(F135+SUM(E$99:E135)=D$92,F135,D$92-SUM(E$99:E135))</f>
        <v>9158536.1059883498</v>
      </c>
      <c r="E136" s="522">
        <f t="shared" si="29"/>
        <v>693032.42857142852</v>
      </c>
      <c r="F136" s="523">
        <f t="shared" si="30"/>
        <v>8465503.6774169207</v>
      </c>
      <c r="G136" s="523">
        <f t="shared" si="31"/>
        <v>8812019.8917026352</v>
      </c>
      <c r="H136" s="526">
        <f t="shared" si="32"/>
        <v>1683892.0470095833</v>
      </c>
      <c r="I136" s="577">
        <f t="shared" si="33"/>
        <v>1683892.0470095833</v>
      </c>
      <c r="J136" s="514">
        <f t="shared" si="28"/>
        <v>0</v>
      </c>
      <c r="K136" s="514"/>
      <c r="L136" s="525"/>
      <c r="M136" s="514">
        <f t="shared" si="34"/>
        <v>0</v>
      </c>
      <c r="N136" s="525"/>
      <c r="O136" s="514">
        <f t="shared" si="35"/>
        <v>0</v>
      </c>
      <c r="P136" s="514">
        <f t="shared" si="36"/>
        <v>0</v>
      </c>
    </row>
    <row r="137" spans="2:16">
      <c r="B137" s="195" t="str">
        <f t="shared" si="22"/>
        <v/>
      </c>
      <c r="C137" s="507">
        <f>IF(D93="","-",+C136+1)</f>
        <v>2045</v>
      </c>
      <c r="D137" s="374">
        <f>IF(F136+SUM(E$99:E136)=D$92,F136,D$92-SUM(E$99:E136))</f>
        <v>8465503.6774169207</v>
      </c>
      <c r="E137" s="522">
        <f t="shared" si="29"/>
        <v>693032.42857142852</v>
      </c>
      <c r="F137" s="523">
        <f t="shared" si="30"/>
        <v>7772471.2488454925</v>
      </c>
      <c r="G137" s="523">
        <f t="shared" si="31"/>
        <v>8118987.4631312061</v>
      </c>
      <c r="H137" s="526">
        <f t="shared" si="32"/>
        <v>1605964.6414681878</v>
      </c>
      <c r="I137" s="577">
        <f t="shared" si="33"/>
        <v>1605964.6414681878</v>
      </c>
      <c r="J137" s="514">
        <f t="shared" si="28"/>
        <v>0</v>
      </c>
      <c r="K137" s="514"/>
      <c r="L137" s="525"/>
      <c r="M137" s="514">
        <f t="shared" si="34"/>
        <v>0</v>
      </c>
      <c r="N137" s="525"/>
      <c r="O137" s="514">
        <f t="shared" si="35"/>
        <v>0</v>
      </c>
      <c r="P137" s="514">
        <f t="shared" si="36"/>
        <v>0</v>
      </c>
    </row>
    <row r="138" spans="2:16">
      <c r="B138" s="195" t="str">
        <f t="shared" si="22"/>
        <v/>
      </c>
      <c r="C138" s="507">
        <f>IF(D93="","-",+C137+1)</f>
        <v>2046</v>
      </c>
      <c r="D138" s="374">
        <f>IF(F137+SUM(E$99:E137)=D$92,F137,D$92-SUM(E$99:E137))</f>
        <v>7772471.2488454925</v>
      </c>
      <c r="E138" s="522">
        <f t="shared" si="29"/>
        <v>693032.42857142852</v>
      </c>
      <c r="F138" s="523">
        <f t="shared" si="30"/>
        <v>7079438.8202740643</v>
      </c>
      <c r="G138" s="523">
        <f t="shared" si="31"/>
        <v>7425955.0345597789</v>
      </c>
      <c r="H138" s="526">
        <f t="shared" si="32"/>
        <v>1528037.235926793</v>
      </c>
      <c r="I138" s="577">
        <f t="shared" si="33"/>
        <v>1528037.235926793</v>
      </c>
      <c r="J138" s="514">
        <f t="shared" si="28"/>
        <v>0</v>
      </c>
      <c r="K138" s="514"/>
      <c r="L138" s="525"/>
      <c r="M138" s="514">
        <f t="shared" si="34"/>
        <v>0</v>
      </c>
      <c r="N138" s="525"/>
      <c r="O138" s="514">
        <f t="shared" si="35"/>
        <v>0</v>
      </c>
      <c r="P138" s="514">
        <f t="shared" si="36"/>
        <v>0</v>
      </c>
    </row>
    <row r="139" spans="2:16">
      <c r="B139" s="195" t="str">
        <f t="shared" si="22"/>
        <v/>
      </c>
      <c r="C139" s="507">
        <f>IF(D93="","-",+C138+1)</f>
        <v>2047</v>
      </c>
      <c r="D139" s="374">
        <f>IF(F138+SUM(E$99:E138)=D$92,F138,D$92-SUM(E$99:E138))</f>
        <v>7079438.8202740643</v>
      </c>
      <c r="E139" s="522">
        <f t="shared" si="29"/>
        <v>693032.42857142852</v>
      </c>
      <c r="F139" s="523">
        <f t="shared" si="30"/>
        <v>6386406.3917026361</v>
      </c>
      <c r="G139" s="523">
        <f t="shared" si="31"/>
        <v>6732922.6059883498</v>
      </c>
      <c r="H139" s="526">
        <f t="shared" si="32"/>
        <v>1450109.8303853974</v>
      </c>
      <c r="I139" s="577">
        <f t="shared" si="33"/>
        <v>1450109.8303853974</v>
      </c>
      <c r="J139" s="514">
        <f t="shared" si="28"/>
        <v>0</v>
      </c>
      <c r="K139" s="514"/>
      <c r="L139" s="525"/>
      <c r="M139" s="514">
        <f t="shared" si="34"/>
        <v>0</v>
      </c>
      <c r="N139" s="525"/>
      <c r="O139" s="514">
        <f t="shared" si="35"/>
        <v>0</v>
      </c>
      <c r="P139" s="514">
        <f t="shared" si="36"/>
        <v>0</v>
      </c>
    </row>
    <row r="140" spans="2:16">
      <c r="B140" s="195" t="str">
        <f t="shared" si="22"/>
        <v/>
      </c>
      <c r="C140" s="507">
        <f>IF(D93="","-",+C139+1)</f>
        <v>2048</v>
      </c>
      <c r="D140" s="374">
        <f>IF(F139+SUM(E$99:E139)=D$92,F139,D$92-SUM(E$99:E139))</f>
        <v>6386406.3917026361</v>
      </c>
      <c r="E140" s="522">
        <f t="shared" si="29"/>
        <v>693032.42857142852</v>
      </c>
      <c r="F140" s="523">
        <f t="shared" si="30"/>
        <v>5693373.963131208</v>
      </c>
      <c r="G140" s="523">
        <f t="shared" si="31"/>
        <v>6039890.1774169225</v>
      </c>
      <c r="H140" s="526">
        <f t="shared" si="32"/>
        <v>1372182.4248440024</v>
      </c>
      <c r="I140" s="577">
        <f t="shared" si="33"/>
        <v>1372182.4248440024</v>
      </c>
      <c r="J140" s="514">
        <f t="shared" si="28"/>
        <v>0</v>
      </c>
      <c r="K140" s="514"/>
      <c r="L140" s="525"/>
      <c r="M140" s="514">
        <f t="shared" si="34"/>
        <v>0</v>
      </c>
      <c r="N140" s="525"/>
      <c r="O140" s="514">
        <f t="shared" si="35"/>
        <v>0</v>
      </c>
      <c r="P140" s="514">
        <f t="shared" si="36"/>
        <v>0</v>
      </c>
    </row>
    <row r="141" spans="2:16">
      <c r="B141" s="195" t="str">
        <f t="shared" si="22"/>
        <v/>
      </c>
      <c r="C141" s="507">
        <f>IF(D93="","-",+C140+1)</f>
        <v>2049</v>
      </c>
      <c r="D141" s="374">
        <f>IF(F140+SUM(E$99:E140)=D$92,F140,D$92-SUM(E$99:E140))</f>
        <v>5693373.963131208</v>
      </c>
      <c r="E141" s="522">
        <f t="shared" si="29"/>
        <v>693032.42857142852</v>
      </c>
      <c r="F141" s="523">
        <f t="shared" si="30"/>
        <v>5000341.5345597798</v>
      </c>
      <c r="G141" s="523">
        <f t="shared" si="31"/>
        <v>5346857.7488454934</v>
      </c>
      <c r="H141" s="526">
        <f t="shared" si="32"/>
        <v>1294255.019302607</v>
      </c>
      <c r="I141" s="577">
        <f t="shared" si="33"/>
        <v>1294255.019302607</v>
      </c>
      <c r="J141" s="514">
        <f t="shared" si="28"/>
        <v>0</v>
      </c>
      <c r="K141" s="514"/>
      <c r="L141" s="525"/>
      <c r="M141" s="514">
        <f t="shared" si="34"/>
        <v>0</v>
      </c>
      <c r="N141" s="525"/>
      <c r="O141" s="514">
        <f t="shared" si="35"/>
        <v>0</v>
      </c>
      <c r="P141" s="514">
        <f t="shared" si="36"/>
        <v>0</v>
      </c>
    </row>
    <row r="142" spans="2:16">
      <c r="B142" s="195" t="str">
        <f t="shared" si="22"/>
        <v/>
      </c>
      <c r="C142" s="507">
        <f>IF(D93="","-",+C141+1)</f>
        <v>2050</v>
      </c>
      <c r="D142" s="374">
        <f>IF(F141+SUM(E$99:E141)=D$92,F141,D$92-SUM(E$99:E141))</f>
        <v>5000341.5345597798</v>
      </c>
      <c r="E142" s="522">
        <f t="shared" si="29"/>
        <v>693032.42857142852</v>
      </c>
      <c r="F142" s="523">
        <f t="shared" si="30"/>
        <v>4307309.1059883516</v>
      </c>
      <c r="G142" s="523">
        <f t="shared" si="31"/>
        <v>4653825.3202740662</v>
      </c>
      <c r="H142" s="526">
        <f t="shared" si="32"/>
        <v>1216327.6137612117</v>
      </c>
      <c r="I142" s="577">
        <f t="shared" si="33"/>
        <v>1216327.6137612117</v>
      </c>
      <c r="J142" s="514">
        <f t="shared" si="28"/>
        <v>0</v>
      </c>
      <c r="K142" s="514"/>
      <c r="L142" s="525"/>
      <c r="M142" s="514">
        <f t="shared" si="34"/>
        <v>0</v>
      </c>
      <c r="N142" s="525"/>
      <c r="O142" s="514">
        <f t="shared" si="35"/>
        <v>0</v>
      </c>
      <c r="P142" s="514">
        <f t="shared" si="36"/>
        <v>0</v>
      </c>
    </row>
    <row r="143" spans="2:16">
      <c r="B143" s="195" t="str">
        <f t="shared" si="22"/>
        <v/>
      </c>
      <c r="C143" s="507">
        <f>IF(D93="","-",+C142+1)</f>
        <v>2051</v>
      </c>
      <c r="D143" s="374">
        <f>IF(F142+SUM(E$99:E142)=D$92,F142,D$92-SUM(E$99:E142))</f>
        <v>4307309.1059883516</v>
      </c>
      <c r="E143" s="522">
        <f t="shared" si="29"/>
        <v>693032.42857142852</v>
      </c>
      <c r="F143" s="523">
        <f t="shared" si="30"/>
        <v>3614276.677416923</v>
      </c>
      <c r="G143" s="523">
        <f t="shared" si="31"/>
        <v>3960792.8917026371</v>
      </c>
      <c r="H143" s="526">
        <f t="shared" si="32"/>
        <v>1138400.2082198164</v>
      </c>
      <c r="I143" s="577">
        <f t="shared" si="33"/>
        <v>1138400.2082198164</v>
      </c>
      <c r="J143" s="514">
        <f t="shared" si="28"/>
        <v>0</v>
      </c>
      <c r="K143" s="514"/>
      <c r="L143" s="525"/>
      <c r="M143" s="514">
        <f t="shared" si="34"/>
        <v>0</v>
      </c>
      <c r="N143" s="525"/>
      <c r="O143" s="514">
        <f t="shared" si="35"/>
        <v>0</v>
      </c>
      <c r="P143" s="514">
        <f t="shared" si="36"/>
        <v>0</v>
      </c>
    </row>
    <row r="144" spans="2:16">
      <c r="B144" s="195" t="str">
        <f t="shared" si="22"/>
        <v/>
      </c>
      <c r="C144" s="507">
        <f>IF(D93="","-",+C143+1)</f>
        <v>2052</v>
      </c>
      <c r="D144" s="374">
        <f>IF(F143+SUM(E$99:E143)=D$92,F143,D$92-SUM(E$99:E143))</f>
        <v>3614276.677416923</v>
      </c>
      <c r="E144" s="522">
        <f t="shared" si="29"/>
        <v>693032.42857142852</v>
      </c>
      <c r="F144" s="523">
        <f t="shared" si="30"/>
        <v>2921244.2488454944</v>
      </c>
      <c r="G144" s="523">
        <f t="shared" si="31"/>
        <v>3267760.4631312089</v>
      </c>
      <c r="H144" s="526">
        <f t="shared" si="32"/>
        <v>1060472.8026784211</v>
      </c>
      <c r="I144" s="577">
        <f t="shared" si="33"/>
        <v>1060472.8026784211</v>
      </c>
      <c r="J144" s="514">
        <f t="shared" si="28"/>
        <v>0</v>
      </c>
      <c r="K144" s="514"/>
      <c r="L144" s="525"/>
      <c r="M144" s="514">
        <f t="shared" si="34"/>
        <v>0</v>
      </c>
      <c r="N144" s="525"/>
      <c r="O144" s="514">
        <f t="shared" si="35"/>
        <v>0</v>
      </c>
      <c r="P144" s="514">
        <f t="shared" si="36"/>
        <v>0</v>
      </c>
    </row>
    <row r="145" spans="2:16">
      <c r="B145" s="195" t="str">
        <f t="shared" si="22"/>
        <v/>
      </c>
      <c r="C145" s="507">
        <f>IF(D93="","-",+C144+1)</f>
        <v>2053</v>
      </c>
      <c r="D145" s="374">
        <f>IF(F144+SUM(E$99:E144)=D$92,F144,D$92-SUM(E$99:E144))</f>
        <v>2921244.2488454944</v>
      </c>
      <c r="E145" s="522">
        <f t="shared" si="29"/>
        <v>693032.42857142852</v>
      </c>
      <c r="F145" s="523">
        <f t="shared" si="30"/>
        <v>2228211.8202740657</v>
      </c>
      <c r="G145" s="523">
        <f t="shared" si="31"/>
        <v>2574728.0345597798</v>
      </c>
      <c r="H145" s="526">
        <f t="shared" si="32"/>
        <v>982545.39713702584</v>
      </c>
      <c r="I145" s="577">
        <f t="shared" si="33"/>
        <v>982545.39713702584</v>
      </c>
      <c r="J145" s="514">
        <f t="shared" si="28"/>
        <v>0</v>
      </c>
      <c r="K145" s="514"/>
      <c r="L145" s="525"/>
      <c r="M145" s="514">
        <f t="shared" si="34"/>
        <v>0</v>
      </c>
      <c r="N145" s="525"/>
      <c r="O145" s="514">
        <f t="shared" si="35"/>
        <v>0</v>
      </c>
      <c r="P145" s="514">
        <f t="shared" si="36"/>
        <v>0</v>
      </c>
    </row>
    <row r="146" spans="2:16">
      <c r="B146" s="195" t="str">
        <f t="shared" si="22"/>
        <v/>
      </c>
      <c r="C146" s="507">
        <f>IF(D93="","-",+C145+1)</f>
        <v>2054</v>
      </c>
      <c r="D146" s="374">
        <f>IF(F145+SUM(E$99:E145)=D$92,F145,D$92-SUM(E$99:E145))</f>
        <v>2228211.8202740657</v>
      </c>
      <c r="E146" s="522">
        <f t="shared" si="29"/>
        <v>693032.42857142852</v>
      </c>
      <c r="F146" s="523">
        <f t="shared" si="30"/>
        <v>1535179.3917026371</v>
      </c>
      <c r="G146" s="523">
        <f t="shared" si="31"/>
        <v>1881695.6059883514</v>
      </c>
      <c r="H146" s="526">
        <f t="shared" si="32"/>
        <v>904617.99159563053</v>
      </c>
      <c r="I146" s="577">
        <f t="shared" si="33"/>
        <v>904617.99159563053</v>
      </c>
      <c r="J146" s="514">
        <f t="shared" si="28"/>
        <v>0</v>
      </c>
      <c r="K146" s="514"/>
      <c r="L146" s="525"/>
      <c r="M146" s="514">
        <f t="shared" si="34"/>
        <v>0</v>
      </c>
      <c r="N146" s="525"/>
      <c r="O146" s="514">
        <f t="shared" si="35"/>
        <v>0</v>
      </c>
      <c r="P146" s="514">
        <f t="shared" si="36"/>
        <v>0</v>
      </c>
    </row>
    <row r="147" spans="2:16">
      <c r="B147" s="195" t="str">
        <f t="shared" si="22"/>
        <v/>
      </c>
      <c r="C147" s="507">
        <f>IF(D93="","-",+C146+1)</f>
        <v>2055</v>
      </c>
      <c r="D147" s="374">
        <f>IF(F146+SUM(E$99:E146)=D$92,F146,D$92-SUM(E$99:E146))</f>
        <v>1535179.3917026371</v>
      </c>
      <c r="E147" s="522">
        <f t="shared" si="29"/>
        <v>693032.42857142852</v>
      </c>
      <c r="F147" s="523">
        <f t="shared" si="30"/>
        <v>842146.96313120855</v>
      </c>
      <c r="G147" s="523">
        <f t="shared" si="31"/>
        <v>1188663.1774169228</v>
      </c>
      <c r="H147" s="526">
        <f t="shared" si="32"/>
        <v>826690.58605423523</v>
      </c>
      <c r="I147" s="577">
        <f t="shared" si="33"/>
        <v>826690.58605423523</v>
      </c>
      <c r="J147" s="514">
        <f t="shared" si="28"/>
        <v>0</v>
      </c>
      <c r="K147" s="514"/>
      <c r="L147" s="525"/>
      <c r="M147" s="514">
        <f t="shared" si="34"/>
        <v>0</v>
      </c>
      <c r="N147" s="525"/>
      <c r="O147" s="514">
        <f t="shared" si="35"/>
        <v>0</v>
      </c>
      <c r="P147" s="514">
        <f t="shared" si="36"/>
        <v>0</v>
      </c>
    </row>
    <row r="148" spans="2:16">
      <c r="B148" s="195" t="str">
        <f t="shared" si="22"/>
        <v/>
      </c>
      <c r="C148" s="507">
        <f>IF(D93="","-",+C147+1)</f>
        <v>2056</v>
      </c>
      <c r="D148" s="374">
        <f>IF(F147+SUM(E$99:E147)=D$92,F147,D$92-SUM(E$99:E147))</f>
        <v>842146.96313120855</v>
      </c>
      <c r="E148" s="522">
        <f t="shared" si="29"/>
        <v>693032.42857142852</v>
      </c>
      <c r="F148" s="523">
        <f t="shared" si="30"/>
        <v>149114.53455978003</v>
      </c>
      <c r="G148" s="523">
        <f t="shared" si="31"/>
        <v>495630.74884549429</v>
      </c>
      <c r="H148" s="526">
        <f t="shared" si="32"/>
        <v>748763.18051284004</v>
      </c>
      <c r="I148" s="577">
        <f t="shared" si="33"/>
        <v>748763.18051284004</v>
      </c>
      <c r="J148" s="514">
        <f t="shared" si="28"/>
        <v>0</v>
      </c>
      <c r="K148" s="514"/>
      <c r="L148" s="525"/>
      <c r="M148" s="514">
        <f t="shared" si="34"/>
        <v>0</v>
      </c>
      <c r="N148" s="525"/>
      <c r="O148" s="514">
        <f t="shared" si="35"/>
        <v>0</v>
      </c>
      <c r="P148" s="514">
        <f t="shared" si="36"/>
        <v>0</v>
      </c>
    </row>
    <row r="149" spans="2:16">
      <c r="B149" s="195" t="str">
        <f t="shared" si="22"/>
        <v/>
      </c>
      <c r="C149" s="507">
        <f>IF(D93="","-",+C148+1)</f>
        <v>2057</v>
      </c>
      <c r="D149" s="374">
        <f>IF(F148+SUM(E$99:E148)=D$92,F148,D$92-SUM(E$99:E148))</f>
        <v>149114.53455978003</v>
      </c>
      <c r="E149" s="522">
        <f t="shared" si="29"/>
        <v>149114.53455978003</v>
      </c>
      <c r="F149" s="523">
        <f t="shared" si="30"/>
        <v>0</v>
      </c>
      <c r="G149" s="523">
        <f t="shared" si="31"/>
        <v>74557.267279890017</v>
      </c>
      <c r="H149" s="526">
        <f t="shared" si="32"/>
        <v>157498.05914513697</v>
      </c>
      <c r="I149" s="577">
        <f t="shared" si="33"/>
        <v>157498.05914513697</v>
      </c>
      <c r="J149" s="514">
        <f t="shared" si="28"/>
        <v>0</v>
      </c>
      <c r="K149" s="514"/>
      <c r="L149" s="525"/>
      <c r="M149" s="514">
        <f t="shared" si="34"/>
        <v>0</v>
      </c>
      <c r="N149" s="525"/>
      <c r="O149" s="514">
        <f t="shared" si="35"/>
        <v>0</v>
      </c>
      <c r="P149" s="514">
        <f t="shared" si="36"/>
        <v>0</v>
      </c>
    </row>
    <row r="150" spans="2:16">
      <c r="B150" s="195" t="str">
        <f t="shared" si="22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29"/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28"/>
        <v>0</v>
      </c>
      <c r="K150" s="514"/>
      <c r="L150" s="525"/>
      <c r="M150" s="514">
        <f t="shared" si="34"/>
        <v>0</v>
      </c>
      <c r="N150" s="525"/>
      <c r="O150" s="514">
        <f t="shared" si="35"/>
        <v>0</v>
      </c>
      <c r="P150" s="514">
        <f t="shared" si="36"/>
        <v>0</v>
      </c>
    </row>
    <row r="151" spans="2:16">
      <c r="B151" s="195" t="str">
        <f t="shared" si="22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29"/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28"/>
        <v>0</v>
      </c>
      <c r="K151" s="514"/>
      <c r="L151" s="525"/>
      <c r="M151" s="514">
        <f t="shared" si="34"/>
        <v>0</v>
      </c>
      <c r="N151" s="525"/>
      <c r="O151" s="514">
        <f t="shared" si="35"/>
        <v>0</v>
      </c>
      <c r="P151" s="514">
        <f t="shared" si="36"/>
        <v>0</v>
      </c>
    </row>
    <row r="152" spans="2:16">
      <c r="B152" s="195" t="str">
        <f t="shared" si="22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29"/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28"/>
        <v>0</v>
      </c>
      <c r="K152" s="514"/>
      <c r="L152" s="525"/>
      <c r="M152" s="514">
        <f t="shared" si="34"/>
        <v>0</v>
      </c>
      <c r="N152" s="525"/>
      <c r="O152" s="514">
        <f t="shared" si="35"/>
        <v>0</v>
      </c>
      <c r="P152" s="514">
        <f t="shared" si="36"/>
        <v>0</v>
      </c>
    </row>
    <row r="153" spans="2:16">
      <c r="B153" s="195" t="str">
        <f t="shared" si="22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29"/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28"/>
        <v>0</v>
      </c>
      <c r="K153" s="514"/>
      <c r="L153" s="525"/>
      <c r="M153" s="514">
        <f t="shared" si="34"/>
        <v>0</v>
      </c>
      <c r="N153" s="525"/>
      <c r="O153" s="514">
        <f t="shared" si="35"/>
        <v>0</v>
      </c>
      <c r="P153" s="514">
        <f t="shared" si="36"/>
        <v>0</v>
      </c>
    </row>
    <row r="154" spans="2:16" ht="13.5" thickBot="1">
      <c r="B154" s="195" t="str">
        <f t="shared" si="22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29"/>
        <v>0</v>
      </c>
      <c r="F154" s="523">
        <f t="shared" si="30"/>
        <v>0</v>
      </c>
      <c r="G154" s="523">
        <f t="shared" si="31"/>
        <v>0</v>
      </c>
      <c r="H154" s="526">
        <f t="shared" si="32"/>
        <v>0</v>
      </c>
      <c r="I154" s="577">
        <f t="shared" si="33"/>
        <v>0</v>
      </c>
      <c r="J154" s="514">
        <f t="shared" si="28"/>
        <v>0</v>
      </c>
      <c r="K154" s="514"/>
      <c r="L154" s="532"/>
      <c r="M154" s="533">
        <f t="shared" si="34"/>
        <v>0</v>
      </c>
      <c r="N154" s="532"/>
      <c r="O154" s="533">
        <f t="shared" si="35"/>
        <v>0</v>
      </c>
      <c r="P154" s="533">
        <f t="shared" si="36"/>
        <v>0</v>
      </c>
    </row>
    <row r="155" spans="2:16">
      <c r="C155" s="374" t="s">
        <v>78</v>
      </c>
      <c r="D155" s="375"/>
      <c r="E155" s="375">
        <f>SUM(E99:E154)</f>
        <v>29107362</v>
      </c>
      <c r="F155" s="375"/>
      <c r="G155" s="375"/>
      <c r="H155" s="375">
        <f>SUM(H99:H154)</f>
        <v>98653331.535221308</v>
      </c>
      <c r="I155" s="375">
        <f>SUM(I99:I154)</f>
        <v>98653331.535221308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45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253329.39494750532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253329.39494750532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329</v>
      </c>
      <c r="E9" s="637" t="s">
        <v>502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63296.476190476191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312300.98627895484</v>
      </c>
      <c r="H28" s="639">
        <v>312300.98627895484</v>
      </c>
      <c r="I28" s="511">
        <f t="shared" si="9"/>
        <v>0</v>
      </c>
      <c r="J28" s="511"/>
      <c r="K28" s="518">
        <f t="shared" si="6"/>
        <v>312300.98627895484</v>
      </c>
      <c r="L28" s="519">
        <f t="shared" si="7"/>
        <v>0</v>
      </c>
      <c r="M28" s="518">
        <f t="shared" si="8"/>
        <v>312300.98627895484</v>
      </c>
      <c r="N28" s="514">
        <f>IF(M28&lt;&gt;0,+H28-M28,0)</f>
        <v>0</v>
      </c>
      <c r="O28" s="514">
        <f>+N28-L28</f>
        <v>0</v>
      </c>
      <c r="P28" s="272"/>
    </row>
    <row r="29" spans="2:16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64840.292682926833</v>
      </c>
      <c r="F29" s="631">
        <v>1849806.3066607241</v>
      </c>
      <c r="G29" s="630">
        <v>304060.16770617355</v>
      </c>
      <c r="H29" s="639">
        <v>304060.16770617355</v>
      </c>
      <c r="I29" s="511">
        <f t="shared" si="9"/>
        <v>0</v>
      </c>
      <c r="J29" s="511"/>
      <c r="K29" s="518">
        <f t="shared" si="6"/>
        <v>304060.16770617355</v>
      </c>
      <c r="L29" s="519">
        <f t="shared" si="7"/>
        <v>0</v>
      </c>
      <c r="M29" s="518">
        <f t="shared" si="8"/>
        <v>304060.16770617355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>
      <c r="B30" s="195" t="str">
        <f t="shared" si="5"/>
        <v/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250823.33283113065</v>
      </c>
      <c r="H30" s="639">
        <v>250823.33283113065</v>
      </c>
      <c r="I30" s="511">
        <f t="shared" si="9"/>
        <v>0</v>
      </c>
      <c r="J30" s="511"/>
      <c r="K30" s="518">
        <f t="shared" si="6"/>
        <v>250823.33283113065</v>
      </c>
      <c r="L30" s="519">
        <f t="shared" si="7"/>
        <v>0</v>
      </c>
      <c r="M30" s="518">
        <f t="shared" si="8"/>
        <v>250823.33283113065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2021</v>
      </c>
      <c r="D31" s="631">
        <v>1787981.8415444451</v>
      </c>
      <c r="E31" s="630">
        <v>63296.476190476191</v>
      </c>
      <c r="F31" s="631">
        <v>1724685.3653539689</v>
      </c>
      <c r="G31" s="630">
        <v>249475.8207671784</v>
      </c>
      <c r="H31" s="639">
        <v>249475.8207671784</v>
      </c>
      <c r="I31" s="511">
        <f t="shared" si="9"/>
        <v>0</v>
      </c>
      <c r="J31" s="511"/>
      <c r="K31" s="518">
        <f t="shared" ref="K31" si="12">G31</f>
        <v>249475.8207671784</v>
      </c>
      <c r="L31" s="519">
        <f t="shared" ref="L31" si="13">IF(K31&lt;&gt;0,+G31-K31,0)</f>
        <v>0</v>
      </c>
      <c r="M31" s="518">
        <f t="shared" ref="M31" si="14">H31</f>
        <v>249475.8207671784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>IU</v>
      </c>
      <c r="C32" s="507">
        <f>IF(D11="","-",+C31+1)</f>
        <v>2022</v>
      </c>
      <c r="D32" s="523">
        <f>IF(F31+SUM(E$17:E31)=D$10,F31,D$10-SUM(E$17:E31))</f>
        <v>1721669.537787321</v>
      </c>
      <c r="E32" s="522">
        <f>IF(+I14&lt;F31,I14,D32)</f>
        <v>63296.476190476191</v>
      </c>
      <c r="F32" s="523">
        <f t="shared" ref="F32:F72" si="15">+D32-E32</f>
        <v>1658373.0615968448</v>
      </c>
      <c r="G32" s="524">
        <f t="shared" ref="G32:G72" si="16">+I$12*((D32+F32)/2)+E32</f>
        <v>253329.39494750532</v>
      </c>
      <c r="H32" s="491">
        <f t="shared" ref="H32:H72" si="17">+I$13*((D32+F32)/2)+E32</f>
        <v>253329.39494750532</v>
      </c>
      <c r="I32" s="511">
        <f t="shared" si="9"/>
        <v>0</v>
      </c>
      <c r="J32" s="511"/>
      <c r="K32" s="525"/>
      <c r="L32" s="514">
        <f t="shared" ref="L32:L72" si="18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1658373.0615968448</v>
      </c>
      <c r="E33" s="522">
        <f>IF(+I14&lt;F32,I14,D33)</f>
        <v>63296.476190476191</v>
      </c>
      <c r="F33" s="523">
        <f t="shared" si="15"/>
        <v>1595076.5854063686</v>
      </c>
      <c r="G33" s="524">
        <f t="shared" si="16"/>
        <v>246212.07984638648</v>
      </c>
      <c r="H33" s="491">
        <f t="shared" si="17"/>
        <v>246212.07984638648</v>
      </c>
      <c r="I33" s="511">
        <f t="shared" si="9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1595076.5854063686</v>
      </c>
      <c r="E34" s="522">
        <f>IF(+I14&lt;F33,I14,D34)</f>
        <v>63296.476190476191</v>
      </c>
      <c r="F34" s="523">
        <f t="shared" si="15"/>
        <v>1531780.1092158924</v>
      </c>
      <c r="G34" s="524">
        <f t="shared" si="16"/>
        <v>239094.7647452676</v>
      </c>
      <c r="H34" s="491">
        <f t="shared" si="17"/>
        <v>239094.7647452676</v>
      </c>
      <c r="I34" s="511">
        <f t="shared" si="9"/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1531780.1092158924</v>
      </c>
      <c r="E35" s="522">
        <f>IF(+I14&lt;F34,I14,D35)</f>
        <v>63296.476190476191</v>
      </c>
      <c r="F35" s="523">
        <f t="shared" si="15"/>
        <v>1468483.6330254162</v>
      </c>
      <c r="G35" s="524">
        <f t="shared" si="16"/>
        <v>231977.44964414873</v>
      </c>
      <c r="H35" s="491">
        <f t="shared" si="17"/>
        <v>231977.44964414873</v>
      </c>
      <c r="I35" s="511">
        <f t="shared" si="9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1468483.6330254162</v>
      </c>
      <c r="E36" s="522">
        <f>IF(+I14&lt;F35,I14,D36)</f>
        <v>63296.476190476191</v>
      </c>
      <c r="F36" s="523">
        <f t="shared" si="15"/>
        <v>1405187.15683494</v>
      </c>
      <c r="G36" s="524">
        <f t="shared" si="16"/>
        <v>224860.13454302988</v>
      </c>
      <c r="H36" s="491">
        <f t="shared" si="17"/>
        <v>224860.13454302988</v>
      </c>
      <c r="I36" s="511">
        <f t="shared" si="9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1405187.15683494</v>
      </c>
      <c r="E37" s="522">
        <f>IF(+I14&lt;F36,I14,D37)</f>
        <v>63296.476190476191</v>
      </c>
      <c r="F37" s="523">
        <f t="shared" si="15"/>
        <v>1341890.6806444637</v>
      </c>
      <c r="G37" s="524">
        <f t="shared" si="16"/>
        <v>217742.81944191101</v>
      </c>
      <c r="H37" s="491">
        <f t="shared" si="17"/>
        <v>217742.81944191101</v>
      </c>
      <c r="I37" s="511">
        <f t="shared" si="9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1341890.6806444637</v>
      </c>
      <c r="E38" s="522">
        <f>IF(+I14&lt;F37,I14,D38)</f>
        <v>63296.476190476191</v>
      </c>
      <c r="F38" s="523">
        <f t="shared" si="15"/>
        <v>1278594.2044539875</v>
      </c>
      <c r="G38" s="524">
        <f t="shared" si="16"/>
        <v>210625.50434079213</v>
      </c>
      <c r="H38" s="491">
        <f t="shared" si="17"/>
        <v>210625.50434079213</v>
      </c>
      <c r="I38" s="511">
        <f t="shared" si="9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1278594.2044539875</v>
      </c>
      <c r="E39" s="522">
        <f>IF(+I14&lt;F38,I14,D39)</f>
        <v>63296.476190476191</v>
      </c>
      <c r="F39" s="523">
        <f t="shared" si="15"/>
        <v>1215297.7282635113</v>
      </c>
      <c r="G39" s="524">
        <f t="shared" si="16"/>
        <v>203508.18923967326</v>
      </c>
      <c r="H39" s="491">
        <f t="shared" si="17"/>
        <v>203508.18923967326</v>
      </c>
      <c r="I39" s="511">
        <f t="shared" si="9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1215297.7282635113</v>
      </c>
      <c r="E40" s="522">
        <f>IF(+I14&lt;F39,I14,D40)</f>
        <v>63296.476190476191</v>
      </c>
      <c r="F40" s="523">
        <f t="shared" si="15"/>
        <v>1152001.2520730351</v>
      </c>
      <c r="G40" s="524">
        <f t="shared" si="16"/>
        <v>196390.87413855441</v>
      </c>
      <c r="H40" s="491">
        <f t="shared" si="17"/>
        <v>196390.87413855441</v>
      </c>
      <c r="I40" s="511">
        <f t="shared" si="9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1152001.2520730351</v>
      </c>
      <c r="E41" s="522">
        <f>IF(+I14&lt;F40,I14,D41)</f>
        <v>63296.476190476191</v>
      </c>
      <c r="F41" s="523">
        <f t="shared" si="15"/>
        <v>1088704.7758825589</v>
      </c>
      <c r="G41" s="524">
        <f t="shared" si="16"/>
        <v>189273.55903743554</v>
      </c>
      <c r="H41" s="491">
        <f t="shared" si="17"/>
        <v>189273.55903743554</v>
      </c>
      <c r="I41" s="511">
        <f t="shared" si="9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1088704.7758825589</v>
      </c>
      <c r="E42" s="522">
        <f>IF(+I14&lt;F41,I14,D42)</f>
        <v>63296.476190476191</v>
      </c>
      <c r="F42" s="523">
        <f t="shared" si="15"/>
        <v>1025408.2996920827</v>
      </c>
      <c r="G42" s="524">
        <f t="shared" si="16"/>
        <v>182156.24393631666</v>
      </c>
      <c r="H42" s="491">
        <f t="shared" si="17"/>
        <v>182156.24393631666</v>
      </c>
      <c r="I42" s="511">
        <f t="shared" si="9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1025408.2996920827</v>
      </c>
      <c r="E43" s="522">
        <f>IF(+I14&lt;F42,I14,D43)</f>
        <v>63296.476190476191</v>
      </c>
      <c r="F43" s="523">
        <f t="shared" si="15"/>
        <v>962111.82350160647</v>
      </c>
      <c r="G43" s="524">
        <f t="shared" si="16"/>
        <v>175038.92883519782</v>
      </c>
      <c r="H43" s="491">
        <f t="shared" si="17"/>
        <v>175038.92883519782</v>
      </c>
      <c r="I43" s="511">
        <f t="shared" si="9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962111.82350160647</v>
      </c>
      <c r="E44" s="522">
        <f>IF(+I14&lt;F43,I14,D44)</f>
        <v>63296.476190476191</v>
      </c>
      <c r="F44" s="523">
        <f t="shared" si="15"/>
        <v>898815.34731113026</v>
      </c>
      <c r="G44" s="524">
        <f t="shared" si="16"/>
        <v>167921.61373407894</v>
      </c>
      <c r="H44" s="491">
        <f t="shared" si="17"/>
        <v>167921.61373407894</v>
      </c>
      <c r="I44" s="511">
        <f t="shared" si="9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898815.34731113026</v>
      </c>
      <c r="E45" s="522">
        <f>IF(+I14&lt;F44,I14,D45)</f>
        <v>63296.476190476191</v>
      </c>
      <c r="F45" s="523">
        <f t="shared" si="15"/>
        <v>835518.87112065405</v>
      </c>
      <c r="G45" s="524">
        <f t="shared" si="16"/>
        <v>160804.29863296007</v>
      </c>
      <c r="H45" s="491">
        <f t="shared" si="17"/>
        <v>160804.29863296007</v>
      </c>
      <c r="I45" s="511">
        <f t="shared" si="9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835518.87112065405</v>
      </c>
      <c r="E46" s="522">
        <f>IF(+I14&lt;F45,I14,D46)</f>
        <v>63296.476190476191</v>
      </c>
      <c r="F46" s="523">
        <f t="shared" si="15"/>
        <v>772222.39493017783</v>
      </c>
      <c r="G46" s="524">
        <f t="shared" si="16"/>
        <v>153686.98353184119</v>
      </c>
      <c r="H46" s="491">
        <f t="shared" si="17"/>
        <v>153686.98353184119</v>
      </c>
      <c r="I46" s="511">
        <f t="shared" si="9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772222.39493017783</v>
      </c>
      <c r="E47" s="522">
        <f>IF(+I14&lt;F46,I14,D47)</f>
        <v>63296.476190476191</v>
      </c>
      <c r="F47" s="523">
        <f t="shared" si="15"/>
        <v>708925.91873970162</v>
      </c>
      <c r="G47" s="524">
        <f t="shared" si="16"/>
        <v>146569.66843072235</v>
      </c>
      <c r="H47" s="491">
        <f t="shared" si="17"/>
        <v>146569.66843072235</v>
      </c>
      <c r="I47" s="511">
        <f t="shared" si="9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708925.91873970162</v>
      </c>
      <c r="E48" s="522">
        <f>IF(+I14&lt;F47,I14,D48)</f>
        <v>63296.476190476191</v>
      </c>
      <c r="F48" s="523">
        <f t="shared" si="15"/>
        <v>645629.44254922541</v>
      </c>
      <c r="G48" s="524">
        <f t="shared" si="16"/>
        <v>139452.35332960347</v>
      </c>
      <c r="H48" s="491">
        <f t="shared" si="17"/>
        <v>139452.35332960347</v>
      </c>
      <c r="I48" s="511">
        <f t="shared" si="9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645629.44254922541</v>
      </c>
      <c r="E49" s="522">
        <f>IF(+I14&lt;F48,I14,D49)</f>
        <v>63296.476190476191</v>
      </c>
      <c r="F49" s="523">
        <f t="shared" si="15"/>
        <v>582332.9663587492</v>
      </c>
      <c r="G49" s="524">
        <f t="shared" si="16"/>
        <v>132335.0382284846</v>
      </c>
      <c r="H49" s="491">
        <f t="shared" si="17"/>
        <v>132335.0382284846</v>
      </c>
      <c r="I49" s="511">
        <f t="shared" si="9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582332.9663587492</v>
      </c>
      <c r="E50" s="522">
        <f>IF(+I14&lt;F49,I14,D50)</f>
        <v>63296.476190476191</v>
      </c>
      <c r="F50" s="523">
        <f t="shared" si="15"/>
        <v>519036.49016827298</v>
      </c>
      <c r="G50" s="524">
        <f t="shared" si="16"/>
        <v>125217.72312736574</v>
      </c>
      <c r="H50" s="491">
        <f t="shared" si="17"/>
        <v>125217.72312736574</v>
      </c>
      <c r="I50" s="511">
        <f t="shared" si="9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519036.49016827298</v>
      </c>
      <c r="E51" s="522">
        <f>IF(+I14&lt;F50,I14,D51)</f>
        <v>63296.476190476191</v>
      </c>
      <c r="F51" s="523">
        <f t="shared" si="15"/>
        <v>455740.01397779677</v>
      </c>
      <c r="G51" s="524">
        <f t="shared" si="16"/>
        <v>118100.40802624688</v>
      </c>
      <c r="H51" s="491">
        <f t="shared" si="17"/>
        <v>118100.40802624688</v>
      </c>
      <c r="I51" s="511">
        <f t="shared" si="9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455740.01397779677</v>
      </c>
      <c r="E52" s="522">
        <f>IF(+I14&lt;F51,I14,D52)</f>
        <v>63296.476190476191</v>
      </c>
      <c r="F52" s="523">
        <f t="shared" si="15"/>
        <v>392443.53778732056</v>
      </c>
      <c r="G52" s="524">
        <f t="shared" si="16"/>
        <v>110983.092925128</v>
      </c>
      <c r="H52" s="491">
        <f t="shared" si="17"/>
        <v>110983.092925128</v>
      </c>
      <c r="I52" s="511">
        <f t="shared" si="9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392443.53778732056</v>
      </c>
      <c r="E53" s="522">
        <f>IF(+I14&lt;F52,I14,D53)</f>
        <v>63296.476190476191</v>
      </c>
      <c r="F53" s="523">
        <f t="shared" si="15"/>
        <v>329147.06159684435</v>
      </c>
      <c r="G53" s="524">
        <f t="shared" si="16"/>
        <v>103865.77782400913</v>
      </c>
      <c r="H53" s="491">
        <f t="shared" si="17"/>
        <v>103865.77782400913</v>
      </c>
      <c r="I53" s="511">
        <f t="shared" si="9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329147.06159684435</v>
      </c>
      <c r="E54" s="522">
        <f>IF(+I14&lt;F53,I14,D54)</f>
        <v>63296.476190476191</v>
      </c>
      <c r="F54" s="523">
        <f t="shared" si="15"/>
        <v>265850.58540636813</v>
      </c>
      <c r="G54" s="524">
        <f t="shared" si="16"/>
        <v>96748.462722890268</v>
      </c>
      <c r="H54" s="491">
        <f t="shared" si="17"/>
        <v>96748.462722890268</v>
      </c>
      <c r="I54" s="511">
        <f t="shared" si="9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265850.58540636813</v>
      </c>
      <c r="E55" s="522">
        <f>IF(+I14&lt;F54,I14,D55)</f>
        <v>63296.476190476191</v>
      </c>
      <c r="F55" s="523">
        <f t="shared" si="15"/>
        <v>202554.10921589195</v>
      </c>
      <c r="G55" s="524">
        <f t="shared" si="16"/>
        <v>89631.147621771408</v>
      </c>
      <c r="H55" s="491">
        <f t="shared" si="17"/>
        <v>89631.147621771408</v>
      </c>
      <c r="I55" s="511">
        <f t="shared" si="9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202554.10921589195</v>
      </c>
      <c r="E56" s="522">
        <f>IF(+I14&lt;F55,I14,D56)</f>
        <v>63296.476190476191</v>
      </c>
      <c r="F56" s="523">
        <f t="shared" si="15"/>
        <v>139257.63302541577</v>
      </c>
      <c r="G56" s="524">
        <f t="shared" si="16"/>
        <v>82513.832520652533</v>
      </c>
      <c r="H56" s="491">
        <f t="shared" si="17"/>
        <v>82513.832520652533</v>
      </c>
      <c r="I56" s="511">
        <f t="shared" si="9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139257.63302541577</v>
      </c>
      <c r="E57" s="522">
        <f>IF(+I14&lt;F56,I14,D57)</f>
        <v>63296.476190476191</v>
      </c>
      <c r="F57" s="523">
        <f t="shared" si="15"/>
        <v>75961.156834939582</v>
      </c>
      <c r="G57" s="524">
        <f t="shared" si="16"/>
        <v>75396.517419533673</v>
      </c>
      <c r="H57" s="491">
        <f t="shared" si="17"/>
        <v>75396.517419533673</v>
      </c>
      <c r="I57" s="511">
        <f t="shared" si="9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75961.156834939582</v>
      </c>
      <c r="E58" s="522">
        <f>IF(+I14&lt;F57,I14,D58)</f>
        <v>63296.476190476191</v>
      </c>
      <c r="F58" s="523">
        <f t="shared" si="15"/>
        <v>12664.680644463391</v>
      </c>
      <c r="G58" s="524">
        <f t="shared" si="16"/>
        <v>68279.202318414813</v>
      </c>
      <c r="H58" s="491">
        <f t="shared" si="17"/>
        <v>68279.202318414813</v>
      </c>
      <c r="I58" s="511">
        <f t="shared" si="9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12664.680644463391</v>
      </c>
      <c r="E59" s="522">
        <f>IF(+I14&lt;F58,I14,D59)</f>
        <v>12664.680644463391</v>
      </c>
      <c r="F59" s="523">
        <f t="shared" si="15"/>
        <v>0</v>
      </c>
      <c r="G59" s="524">
        <f t="shared" si="16"/>
        <v>13376.714933152985</v>
      </c>
      <c r="H59" s="491">
        <f t="shared" si="17"/>
        <v>13376.714933152985</v>
      </c>
      <c r="I59" s="511">
        <f t="shared" si="9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6"/>
        <v>0</v>
      </c>
      <c r="H60" s="491">
        <f t="shared" si="17"/>
        <v>0</v>
      </c>
      <c r="I60" s="511">
        <f t="shared" si="9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4">
        <f t="shared" si="16"/>
        <v>0</v>
      </c>
      <c r="H61" s="491">
        <f t="shared" si="17"/>
        <v>0</v>
      </c>
      <c r="I61" s="511">
        <f t="shared" si="9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4">
        <f t="shared" si="16"/>
        <v>0</v>
      </c>
      <c r="H62" s="491">
        <f t="shared" si="17"/>
        <v>0</v>
      </c>
      <c r="I62" s="511">
        <f t="shared" si="9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4">
        <f t="shared" si="16"/>
        <v>0</v>
      </c>
      <c r="H63" s="491">
        <f t="shared" si="17"/>
        <v>0</v>
      </c>
      <c r="I63" s="511">
        <f t="shared" si="9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4">
        <f t="shared" si="16"/>
        <v>0</v>
      </c>
      <c r="H64" s="491">
        <f t="shared" si="17"/>
        <v>0</v>
      </c>
      <c r="I64" s="511">
        <f t="shared" si="9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4">
        <f t="shared" si="16"/>
        <v>0</v>
      </c>
      <c r="H65" s="491">
        <f t="shared" si="17"/>
        <v>0</v>
      </c>
      <c r="I65" s="511">
        <f t="shared" si="9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4">
        <f t="shared" si="16"/>
        <v>0</v>
      </c>
      <c r="H66" s="491">
        <f t="shared" si="17"/>
        <v>0</v>
      </c>
      <c r="I66" s="511">
        <f t="shared" si="9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4">
        <f t="shared" si="16"/>
        <v>0</v>
      </c>
      <c r="H67" s="491">
        <f t="shared" si="17"/>
        <v>0</v>
      </c>
      <c r="I67" s="511">
        <f t="shared" si="9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4">
        <f t="shared" si="16"/>
        <v>0</v>
      </c>
      <c r="H68" s="491">
        <f t="shared" si="17"/>
        <v>0</v>
      </c>
      <c r="I68" s="511">
        <f t="shared" si="9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4">
        <f t="shared" si="16"/>
        <v>0</v>
      </c>
      <c r="H69" s="491">
        <f t="shared" si="17"/>
        <v>0</v>
      </c>
      <c r="I69" s="511">
        <f t="shared" si="9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4">
        <f t="shared" si="16"/>
        <v>0</v>
      </c>
      <c r="H70" s="491">
        <f t="shared" si="17"/>
        <v>0</v>
      </c>
      <c r="I70" s="511">
        <f t="shared" si="9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4">
        <f t="shared" si="16"/>
        <v>0</v>
      </c>
      <c r="H71" s="491">
        <f t="shared" si="17"/>
        <v>0</v>
      </c>
      <c r="I71" s="511">
        <f t="shared" si="9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24">
        <f t="shared" si="16"/>
        <v>0</v>
      </c>
      <c r="H72" s="491">
        <f t="shared" si="17"/>
        <v>0</v>
      </c>
      <c r="I72" s="531">
        <f t="shared" si="9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2658451.9999999995</v>
      </c>
      <c r="F73" s="375"/>
      <c r="G73" s="375">
        <f>SUM(G17:G72)</f>
        <v>9521398.9724015873</v>
      </c>
      <c r="H73" s="375">
        <f>SUM(H17:H72)</f>
        <v>9521398.9724015873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250823.33283113065</v>
      </c>
      <c r="N87" s="546">
        <f>IF(J92&lt;D11,0,VLOOKUP(J92,C17:O72,11))</f>
        <v>250823.33283113065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313399.73202884034</v>
      </c>
      <c r="N88" s="550">
        <f>IF(J92&lt;D11,0,VLOOKUP(J92,C99:P154,7))</f>
        <v>313399.73202884034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62576.399197709688</v>
      </c>
      <c r="N89" s="555">
        <f>+N88-N87</f>
        <v>62576.399197709688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2658452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63296.476190476191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19">+I99-H99</f>
        <v>0</v>
      </c>
      <c r="K99" s="514"/>
      <c r="L99" s="512"/>
      <c r="M99" s="513">
        <f t="shared" ref="M99:M130" si="20">IF(L99&lt;&gt;0,+H99-L99,0)</f>
        <v>0</v>
      </c>
      <c r="N99" s="512"/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19"/>
        <v>0</v>
      </c>
      <c r="K100" s="514"/>
      <c r="L100" s="518"/>
      <c r="M100" s="514">
        <f t="shared" si="20"/>
        <v>0</v>
      </c>
      <c r="N100" s="518"/>
      <c r="O100" s="514">
        <f t="shared" si="21"/>
        <v>0</v>
      </c>
      <c r="P100" s="514">
        <f t="shared" si="22"/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19"/>
        <v>0</v>
      </c>
      <c r="K101" s="514"/>
      <c r="L101" s="518"/>
      <c r="M101" s="514">
        <f t="shared" si="20"/>
        <v>0</v>
      </c>
      <c r="N101" s="518"/>
      <c r="O101" s="514">
        <f t="shared" si="21"/>
        <v>0</v>
      </c>
      <c r="P101" s="514">
        <f t="shared" si="22"/>
        <v>0</v>
      </c>
    </row>
    <row r="102" spans="1:16">
      <c r="B102" s="195" t="str">
        <f t="shared" si="23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19"/>
        <v>0</v>
      </c>
      <c r="K102" s="514"/>
      <c r="L102" s="518"/>
      <c r="M102" s="514">
        <f t="shared" si="20"/>
        <v>0</v>
      </c>
      <c r="N102" s="518"/>
      <c r="O102" s="514">
        <f t="shared" si="21"/>
        <v>0</v>
      </c>
      <c r="P102" s="514">
        <f t="shared" si="22"/>
        <v>0</v>
      </c>
    </row>
    <row r="103" spans="1:16">
      <c r="B103" s="195" t="str">
        <f t="shared" si="23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19"/>
        <v>0</v>
      </c>
      <c r="K103" s="514"/>
      <c r="L103" s="518"/>
      <c r="M103" s="514">
        <f t="shared" si="20"/>
        <v>0</v>
      </c>
      <c r="N103" s="518"/>
      <c r="O103" s="514">
        <f t="shared" si="21"/>
        <v>0</v>
      </c>
      <c r="P103" s="514">
        <f t="shared" si="22"/>
        <v>0</v>
      </c>
    </row>
    <row r="104" spans="1:16">
      <c r="B104" s="195" t="str">
        <f t="shared" si="23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19"/>
        <v>0</v>
      </c>
      <c r="K104" s="514"/>
      <c r="L104" s="518"/>
      <c r="M104" s="514">
        <f t="shared" si="20"/>
        <v>0</v>
      </c>
      <c r="N104" s="518"/>
      <c r="O104" s="514">
        <f t="shared" si="21"/>
        <v>0</v>
      </c>
      <c r="P104" s="514">
        <f t="shared" si="22"/>
        <v>0</v>
      </c>
    </row>
    <row r="105" spans="1:16">
      <c r="B105" s="195" t="str">
        <f t="shared" si="23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19"/>
        <v>0</v>
      </c>
      <c r="K105" s="514"/>
      <c r="L105" s="518"/>
      <c r="M105" s="514">
        <f t="shared" si="20"/>
        <v>0</v>
      </c>
      <c r="N105" s="518"/>
      <c r="O105" s="514">
        <f t="shared" si="21"/>
        <v>0</v>
      </c>
      <c r="P105" s="514">
        <f t="shared" si="22"/>
        <v>0</v>
      </c>
    </row>
    <row r="106" spans="1:16">
      <c r="B106" s="195" t="str">
        <f t="shared" si="23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19"/>
        <v>0</v>
      </c>
      <c r="K106" s="514"/>
      <c r="L106" s="518"/>
      <c r="M106" s="514">
        <f t="shared" si="20"/>
        <v>0</v>
      </c>
      <c r="N106" s="518"/>
      <c r="O106" s="514">
        <f t="shared" si="21"/>
        <v>0</v>
      </c>
      <c r="P106" s="514">
        <f t="shared" si="22"/>
        <v>0</v>
      </c>
    </row>
    <row r="107" spans="1:16">
      <c r="B107" s="195" t="str">
        <f t="shared" si="23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19"/>
        <v>0</v>
      </c>
      <c r="K107" s="514"/>
      <c r="L107" s="518">
        <f t="shared" ref="L107:L112" si="24">+H107</f>
        <v>333878.34559727815</v>
      </c>
      <c r="M107" s="514">
        <f t="shared" si="20"/>
        <v>0</v>
      </c>
      <c r="N107" s="518">
        <f t="shared" ref="N107:N112" si="25">+I107</f>
        <v>333878.34559727815</v>
      </c>
      <c r="O107" s="514">
        <f t="shared" si="21"/>
        <v>0</v>
      </c>
      <c r="P107" s="514">
        <f t="shared" si="22"/>
        <v>0</v>
      </c>
    </row>
    <row r="108" spans="1:16">
      <c r="B108" s="195" t="str">
        <f t="shared" si="23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19"/>
        <v>0</v>
      </c>
      <c r="K108" s="514"/>
      <c r="L108" s="518">
        <f t="shared" si="24"/>
        <v>388837.85956536332</v>
      </c>
      <c r="M108" s="514">
        <f>IF(L108&lt;&gt;0,+H108-L108,0)</f>
        <v>0</v>
      </c>
      <c r="N108" s="518">
        <f t="shared" si="25"/>
        <v>388837.85956536332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23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26">+I109-H109</f>
        <v>0</v>
      </c>
      <c r="K109" s="514"/>
      <c r="L109" s="518">
        <f t="shared" si="24"/>
        <v>368598.28609591222</v>
      </c>
      <c r="M109" s="514">
        <f>IF(L109&lt;&gt;0,+H109-L109,0)</f>
        <v>0</v>
      </c>
      <c r="N109" s="518">
        <f t="shared" si="25"/>
        <v>368598.28609591222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23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26"/>
        <v>0</v>
      </c>
      <c r="K110" s="514"/>
      <c r="L110" s="518">
        <f t="shared" si="24"/>
        <v>322034.68677163479</v>
      </c>
      <c r="M110" s="514">
        <f>IF(L110&lt;&gt;0,+H110-L110,0)</f>
        <v>0</v>
      </c>
      <c r="N110" s="518">
        <f t="shared" si="25"/>
        <v>322034.68677163479</v>
      </c>
      <c r="O110" s="514">
        <f>IF(N110&lt;&gt;0,+I110-N110,0)</f>
        <v>0</v>
      </c>
      <c r="P110" s="514">
        <f t="shared" si="22"/>
        <v>0</v>
      </c>
    </row>
    <row r="111" spans="1:16">
      <c r="B111" s="195" t="str">
        <f t="shared" si="23"/>
        <v/>
      </c>
      <c r="C111" s="507">
        <f>IF(D93="","-",+C110+1)</f>
        <v>2019</v>
      </c>
      <c r="D111" s="629">
        <v>2418417.813228392</v>
      </c>
      <c r="E111" s="630">
        <v>61824.465116279069</v>
      </c>
      <c r="F111" s="631">
        <v>2356593.3481121128</v>
      </c>
      <c r="G111" s="631">
        <v>2387505.5806702524</v>
      </c>
      <c r="H111" s="633">
        <v>317384.36734344519</v>
      </c>
      <c r="I111" s="634">
        <v>317384.36734344519</v>
      </c>
      <c r="J111" s="514">
        <f t="shared" si="26"/>
        <v>0</v>
      </c>
      <c r="K111" s="514"/>
      <c r="L111" s="518">
        <f t="shared" si="24"/>
        <v>317384.36734344519</v>
      </c>
      <c r="M111" s="514">
        <f>IF(L111&lt;&gt;0,+H111-L111,0)</f>
        <v>0</v>
      </c>
      <c r="N111" s="518">
        <f t="shared" si="25"/>
        <v>317384.36734344519</v>
      </c>
      <c r="O111" s="514">
        <f t="shared" si="21"/>
        <v>0</v>
      </c>
      <c r="P111" s="514">
        <f t="shared" si="22"/>
        <v>0</v>
      </c>
    </row>
    <row r="112" spans="1:16">
      <c r="B112" s="195" t="str">
        <f t="shared" si="23"/>
        <v/>
      </c>
      <c r="C112" s="507">
        <f>IF(D93="","-",+C111+1)</f>
        <v>2020</v>
      </c>
      <c r="D112" s="629">
        <v>2356593.3481121128</v>
      </c>
      <c r="E112" s="630">
        <v>63296.476190476191</v>
      </c>
      <c r="F112" s="631">
        <v>2293296.8719216366</v>
      </c>
      <c r="G112" s="631">
        <v>2324945.110016875</v>
      </c>
      <c r="H112" s="633">
        <v>313399.73202884034</v>
      </c>
      <c r="I112" s="634">
        <v>313399.73202884034</v>
      </c>
      <c r="J112" s="514">
        <f t="shared" si="26"/>
        <v>0</v>
      </c>
      <c r="K112" s="514"/>
      <c r="L112" s="518">
        <f t="shared" si="24"/>
        <v>313399.73202884034</v>
      </c>
      <c r="M112" s="514">
        <f>IF(L112&lt;&gt;0,+H112-L112,0)</f>
        <v>0</v>
      </c>
      <c r="N112" s="518">
        <f t="shared" si="25"/>
        <v>313399.73202884034</v>
      </c>
      <c r="O112" s="514">
        <f t="shared" si="21"/>
        <v>0</v>
      </c>
      <c r="P112" s="514">
        <f t="shared" si="22"/>
        <v>0</v>
      </c>
    </row>
    <row r="113" spans="2:16">
      <c r="B113" s="195" t="str">
        <f t="shared" si="23"/>
        <v/>
      </c>
      <c r="C113" s="507">
        <f>IF(D93="","-",+C112+1)</f>
        <v>2021</v>
      </c>
      <c r="D113" s="374">
        <f>IF(F112+SUM(E$99:E112)=D$92,F112,D$92-SUM(E$99:E112))</f>
        <v>2293296.8719216366</v>
      </c>
      <c r="E113" s="522">
        <f t="shared" ref="E113:E154" si="27">IF(+$J$96&lt;F112,$J$96,D113)</f>
        <v>63296.476190476191</v>
      </c>
      <c r="F113" s="523">
        <f t="shared" ref="F113:F154" si="28">+D113-E113</f>
        <v>2230000.3957311604</v>
      </c>
      <c r="G113" s="523">
        <f t="shared" ref="G113:G154" si="29">+(F113+D113)/2</f>
        <v>2261648.6338263983</v>
      </c>
      <c r="H113" s="526">
        <f t="shared" ref="H113:H154" si="30">+J$94*G113+E113</f>
        <v>317605.51428791555</v>
      </c>
      <c r="I113" s="577">
        <f t="shared" ref="I113:I154" si="31">+J$95*G113+E113</f>
        <v>317605.51428791555</v>
      </c>
      <c r="J113" s="514">
        <f t="shared" si="26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>
      <c r="B114" s="195" t="str">
        <f t="shared" si="23"/>
        <v/>
      </c>
      <c r="C114" s="507">
        <f>IF(D93="","-",+C113+1)</f>
        <v>2022</v>
      </c>
      <c r="D114" s="374">
        <f>IF(F113+SUM(E$99:E113)=D$92,F113,D$92-SUM(E$99:E113))</f>
        <v>2230000.3957311604</v>
      </c>
      <c r="E114" s="522">
        <f t="shared" si="27"/>
        <v>63296.476190476191</v>
      </c>
      <c r="F114" s="523">
        <f t="shared" si="28"/>
        <v>2166703.9195406842</v>
      </c>
      <c r="G114" s="523">
        <f t="shared" si="29"/>
        <v>2198352.1576359225</v>
      </c>
      <c r="H114" s="526">
        <f t="shared" si="30"/>
        <v>310488.19918679679</v>
      </c>
      <c r="I114" s="577">
        <f t="shared" si="31"/>
        <v>310488.19918679679</v>
      </c>
      <c r="J114" s="514">
        <f t="shared" si="26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>
      <c r="B115" s="195" t="str">
        <f t="shared" si="23"/>
        <v/>
      </c>
      <c r="C115" s="507">
        <f>IF(D93="","-",+C114+1)</f>
        <v>2023</v>
      </c>
      <c r="D115" s="374">
        <f>IF(F114+SUM(E$99:E114)=D$92,F114,D$92-SUM(E$99:E114))</f>
        <v>2166703.9195406842</v>
      </c>
      <c r="E115" s="522">
        <f t="shared" si="27"/>
        <v>63296.476190476191</v>
      </c>
      <c r="F115" s="523">
        <f t="shared" si="28"/>
        <v>2103407.443350208</v>
      </c>
      <c r="G115" s="523">
        <f t="shared" si="29"/>
        <v>2135055.6814454459</v>
      </c>
      <c r="H115" s="526">
        <f t="shared" si="30"/>
        <v>303370.88408567786</v>
      </c>
      <c r="I115" s="577">
        <f t="shared" si="31"/>
        <v>303370.88408567786</v>
      </c>
      <c r="J115" s="514">
        <f t="shared" si="26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>
      <c r="B116" s="195" t="str">
        <f t="shared" si="23"/>
        <v/>
      </c>
      <c r="C116" s="507">
        <f>IF(D93="","-",+C115+1)</f>
        <v>2024</v>
      </c>
      <c r="D116" s="374">
        <f>IF(F115+SUM(E$99:E115)=D$92,F115,D$92-SUM(E$99:E115))</f>
        <v>2103407.443350208</v>
      </c>
      <c r="E116" s="522">
        <f t="shared" si="27"/>
        <v>63296.476190476191</v>
      </c>
      <c r="F116" s="523">
        <f t="shared" si="28"/>
        <v>2040110.9671597318</v>
      </c>
      <c r="G116" s="523">
        <f t="shared" si="29"/>
        <v>2071759.2052549699</v>
      </c>
      <c r="H116" s="526">
        <f t="shared" si="30"/>
        <v>296253.56898455898</v>
      </c>
      <c r="I116" s="577">
        <f t="shared" si="31"/>
        <v>296253.56898455898</v>
      </c>
      <c r="J116" s="514">
        <f t="shared" si="26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>
      <c r="B117" s="195" t="str">
        <f t="shared" si="23"/>
        <v/>
      </c>
      <c r="C117" s="507">
        <f>IF(D93="","-",+C116+1)</f>
        <v>2025</v>
      </c>
      <c r="D117" s="374">
        <f>IF(F116+SUM(E$99:E116)=D$92,F116,D$92-SUM(E$99:E116))</f>
        <v>2040110.9671597318</v>
      </c>
      <c r="E117" s="522">
        <f t="shared" si="27"/>
        <v>63296.476190476191</v>
      </c>
      <c r="F117" s="523">
        <f t="shared" si="28"/>
        <v>1976814.4909692556</v>
      </c>
      <c r="G117" s="523">
        <f t="shared" si="29"/>
        <v>2008462.7290644937</v>
      </c>
      <c r="H117" s="526">
        <f t="shared" si="30"/>
        <v>289136.25388344011</v>
      </c>
      <c r="I117" s="577">
        <f t="shared" si="31"/>
        <v>289136.25388344011</v>
      </c>
      <c r="J117" s="514">
        <f t="shared" si="26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>
      <c r="B118" s="195" t="str">
        <f t="shared" si="23"/>
        <v/>
      </c>
      <c r="C118" s="507">
        <f>IF(D93="","-",+C117+1)</f>
        <v>2026</v>
      </c>
      <c r="D118" s="374">
        <f>IF(F117+SUM(E$99:E117)=D$92,F117,D$92-SUM(E$99:E117))</f>
        <v>1976814.4909692556</v>
      </c>
      <c r="E118" s="522">
        <f t="shared" si="27"/>
        <v>63296.476190476191</v>
      </c>
      <c r="F118" s="523">
        <f t="shared" si="28"/>
        <v>1913518.0147787794</v>
      </c>
      <c r="G118" s="523">
        <f t="shared" si="29"/>
        <v>1945166.2528740175</v>
      </c>
      <c r="H118" s="526">
        <f t="shared" si="30"/>
        <v>282018.93878232129</v>
      </c>
      <c r="I118" s="577">
        <f t="shared" si="31"/>
        <v>282018.93878232129</v>
      </c>
      <c r="J118" s="514">
        <f t="shared" si="26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>
      <c r="B119" s="195" t="str">
        <f t="shared" si="23"/>
        <v/>
      </c>
      <c r="C119" s="507">
        <f>IF(D93="","-",+C118+1)</f>
        <v>2027</v>
      </c>
      <c r="D119" s="374">
        <f>IF(F118+SUM(E$99:E118)=D$92,F118,D$92-SUM(E$99:E118))</f>
        <v>1913518.0147787794</v>
      </c>
      <c r="E119" s="522">
        <f t="shared" si="27"/>
        <v>63296.476190476191</v>
      </c>
      <c r="F119" s="523">
        <f t="shared" si="28"/>
        <v>1850221.5385883031</v>
      </c>
      <c r="G119" s="523">
        <f t="shared" si="29"/>
        <v>1881869.7766835412</v>
      </c>
      <c r="H119" s="526">
        <f t="shared" si="30"/>
        <v>274901.62368120241</v>
      </c>
      <c r="I119" s="577">
        <f t="shared" si="31"/>
        <v>274901.62368120241</v>
      </c>
      <c r="J119" s="514">
        <f t="shared" si="26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>
      <c r="B120" s="195" t="str">
        <f t="shared" si="23"/>
        <v/>
      </c>
      <c r="C120" s="507">
        <f>IF(D93="","-",+C119+1)</f>
        <v>2028</v>
      </c>
      <c r="D120" s="374">
        <f>IF(F119+SUM(E$99:E119)=D$92,F119,D$92-SUM(E$99:E119))</f>
        <v>1850221.5385883031</v>
      </c>
      <c r="E120" s="522">
        <f t="shared" si="27"/>
        <v>63296.476190476191</v>
      </c>
      <c r="F120" s="523">
        <f t="shared" si="28"/>
        <v>1786925.0623978269</v>
      </c>
      <c r="G120" s="523">
        <f t="shared" si="29"/>
        <v>1818573.300493065</v>
      </c>
      <c r="H120" s="526">
        <f t="shared" si="30"/>
        <v>267784.30858008354</v>
      </c>
      <c r="I120" s="577">
        <f t="shared" si="31"/>
        <v>267784.30858008354</v>
      </c>
      <c r="J120" s="514">
        <f t="shared" si="26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>
      <c r="B121" s="195" t="str">
        <f t="shared" si="23"/>
        <v/>
      </c>
      <c r="C121" s="507">
        <f>IF(D93="","-",+C120+1)</f>
        <v>2029</v>
      </c>
      <c r="D121" s="374">
        <f>IF(F120+SUM(E$99:E120)=D$92,F120,D$92-SUM(E$99:E120))</f>
        <v>1786925.0623978269</v>
      </c>
      <c r="E121" s="522">
        <f t="shared" si="27"/>
        <v>63296.476190476191</v>
      </c>
      <c r="F121" s="523">
        <f t="shared" si="28"/>
        <v>1723628.5862073507</v>
      </c>
      <c r="G121" s="523">
        <f t="shared" si="29"/>
        <v>1755276.8243025888</v>
      </c>
      <c r="H121" s="526">
        <f t="shared" si="30"/>
        <v>260666.99347896464</v>
      </c>
      <c r="I121" s="577">
        <f t="shared" si="31"/>
        <v>260666.99347896464</v>
      </c>
      <c r="J121" s="514">
        <f t="shared" si="26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>
      <c r="B122" s="195" t="str">
        <f t="shared" si="23"/>
        <v/>
      </c>
      <c r="C122" s="507">
        <f>IF(D93="","-",+C121+1)</f>
        <v>2030</v>
      </c>
      <c r="D122" s="374">
        <f>IF(F121+SUM(E$99:E121)=D$92,F121,D$92-SUM(E$99:E121))</f>
        <v>1723628.5862073507</v>
      </c>
      <c r="E122" s="522">
        <f t="shared" si="27"/>
        <v>63296.476190476191</v>
      </c>
      <c r="F122" s="523">
        <f t="shared" si="28"/>
        <v>1660332.1100168745</v>
      </c>
      <c r="G122" s="523">
        <f t="shared" si="29"/>
        <v>1691980.3481121126</v>
      </c>
      <c r="H122" s="526">
        <f t="shared" si="30"/>
        <v>253549.67837784579</v>
      </c>
      <c r="I122" s="577">
        <f t="shared" si="31"/>
        <v>253549.67837784579</v>
      </c>
      <c r="J122" s="514">
        <f t="shared" si="26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>
      <c r="B123" s="195" t="str">
        <f t="shared" si="23"/>
        <v/>
      </c>
      <c r="C123" s="507">
        <f>IF(D93="","-",+C122+1)</f>
        <v>2031</v>
      </c>
      <c r="D123" s="374">
        <f>IF(F122+SUM(E$99:E122)=D$92,F122,D$92-SUM(E$99:E122))</f>
        <v>1660332.1100168745</v>
      </c>
      <c r="E123" s="522">
        <f t="shared" si="27"/>
        <v>63296.476190476191</v>
      </c>
      <c r="F123" s="523">
        <f t="shared" si="28"/>
        <v>1597035.6338263983</v>
      </c>
      <c r="G123" s="523">
        <f t="shared" si="29"/>
        <v>1628683.8719216364</v>
      </c>
      <c r="H123" s="526">
        <f t="shared" si="30"/>
        <v>246432.36327672692</v>
      </c>
      <c r="I123" s="577">
        <f t="shared" si="31"/>
        <v>246432.36327672692</v>
      </c>
      <c r="J123" s="514">
        <f t="shared" si="26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>
      <c r="B124" s="195" t="str">
        <f t="shared" si="23"/>
        <v/>
      </c>
      <c r="C124" s="507">
        <f>IF(D93="","-",+C123+1)</f>
        <v>2032</v>
      </c>
      <c r="D124" s="374">
        <f>IF(F123+SUM(E$99:E123)=D$92,F123,D$92-SUM(E$99:E123))</f>
        <v>1597035.6338263983</v>
      </c>
      <c r="E124" s="522">
        <f t="shared" si="27"/>
        <v>63296.476190476191</v>
      </c>
      <c r="F124" s="523">
        <f t="shared" si="28"/>
        <v>1533739.1576359221</v>
      </c>
      <c r="G124" s="523">
        <f t="shared" si="29"/>
        <v>1565387.3957311602</v>
      </c>
      <c r="H124" s="526">
        <f t="shared" si="30"/>
        <v>239315.04817560804</v>
      </c>
      <c r="I124" s="577">
        <f t="shared" si="31"/>
        <v>239315.04817560804</v>
      </c>
      <c r="J124" s="514">
        <f t="shared" si="26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>
      <c r="B125" s="195" t="str">
        <f t="shared" si="23"/>
        <v/>
      </c>
      <c r="C125" s="507">
        <f>IF(D93="","-",+C124+1)</f>
        <v>2033</v>
      </c>
      <c r="D125" s="374">
        <f>IF(F124+SUM(E$99:E124)=D$92,F124,D$92-SUM(E$99:E124))</f>
        <v>1533739.1576359221</v>
      </c>
      <c r="E125" s="522">
        <f t="shared" si="27"/>
        <v>63296.476190476191</v>
      </c>
      <c r="F125" s="523">
        <f t="shared" si="28"/>
        <v>1470442.6814454459</v>
      </c>
      <c r="G125" s="523">
        <f t="shared" si="29"/>
        <v>1502090.919540684</v>
      </c>
      <c r="H125" s="526">
        <f t="shared" si="30"/>
        <v>232197.7330744892</v>
      </c>
      <c r="I125" s="577">
        <f t="shared" si="31"/>
        <v>232197.7330744892</v>
      </c>
      <c r="J125" s="514">
        <f t="shared" si="26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>
      <c r="B126" s="195" t="str">
        <f t="shared" si="23"/>
        <v/>
      </c>
      <c r="C126" s="507">
        <f>IF(D93="","-",+C125+1)</f>
        <v>2034</v>
      </c>
      <c r="D126" s="374">
        <f>IF(F125+SUM(E$99:E125)=D$92,F125,D$92-SUM(E$99:E125))</f>
        <v>1470442.6814454459</v>
      </c>
      <c r="E126" s="522">
        <f t="shared" si="27"/>
        <v>63296.476190476191</v>
      </c>
      <c r="F126" s="523">
        <f t="shared" si="28"/>
        <v>1407146.2052549697</v>
      </c>
      <c r="G126" s="523">
        <f t="shared" si="29"/>
        <v>1438794.4433502078</v>
      </c>
      <c r="H126" s="526">
        <f t="shared" si="30"/>
        <v>225080.41797337032</v>
      </c>
      <c r="I126" s="577">
        <f t="shared" si="31"/>
        <v>225080.41797337032</v>
      </c>
      <c r="J126" s="514">
        <f t="shared" si="26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>
      <c r="B127" s="195" t="str">
        <f t="shared" si="23"/>
        <v/>
      </c>
      <c r="C127" s="507">
        <f>IF(D93="","-",+C126+1)</f>
        <v>2035</v>
      </c>
      <c r="D127" s="374">
        <f>IF(F126+SUM(E$99:E126)=D$92,F126,D$92-SUM(E$99:E126))</f>
        <v>1407146.2052549697</v>
      </c>
      <c r="E127" s="522">
        <f t="shared" si="27"/>
        <v>63296.476190476191</v>
      </c>
      <c r="F127" s="523">
        <f t="shared" si="28"/>
        <v>1343849.7290644934</v>
      </c>
      <c r="G127" s="523">
        <f t="shared" si="29"/>
        <v>1375497.9671597315</v>
      </c>
      <c r="H127" s="526">
        <f t="shared" si="30"/>
        <v>217963.10287225145</v>
      </c>
      <c r="I127" s="577">
        <f t="shared" si="31"/>
        <v>217963.10287225145</v>
      </c>
      <c r="J127" s="514">
        <f t="shared" si="26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>
      <c r="B128" s="195" t="str">
        <f t="shared" si="23"/>
        <v/>
      </c>
      <c r="C128" s="507">
        <f>IF(D93="","-",+C127+1)</f>
        <v>2036</v>
      </c>
      <c r="D128" s="374">
        <f>IF(F127+SUM(E$99:E127)=D$92,F127,D$92-SUM(E$99:E127))</f>
        <v>1343849.7290644934</v>
      </c>
      <c r="E128" s="522">
        <f t="shared" si="27"/>
        <v>63296.476190476191</v>
      </c>
      <c r="F128" s="523">
        <f t="shared" si="28"/>
        <v>1280553.2528740172</v>
      </c>
      <c r="G128" s="523">
        <f t="shared" si="29"/>
        <v>1312201.4909692553</v>
      </c>
      <c r="H128" s="526">
        <f t="shared" si="30"/>
        <v>210845.78777113257</v>
      </c>
      <c r="I128" s="577">
        <f t="shared" si="31"/>
        <v>210845.78777113257</v>
      </c>
      <c r="J128" s="514">
        <f t="shared" si="26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>
      <c r="B129" s="195" t="str">
        <f t="shared" si="23"/>
        <v/>
      </c>
      <c r="C129" s="507">
        <f>IF(D93="","-",+C128+1)</f>
        <v>2037</v>
      </c>
      <c r="D129" s="374">
        <f>IF(F128+SUM(E$99:E128)=D$92,F128,D$92-SUM(E$99:E128))</f>
        <v>1280553.2528740172</v>
      </c>
      <c r="E129" s="522">
        <f t="shared" si="27"/>
        <v>63296.476190476191</v>
      </c>
      <c r="F129" s="523">
        <f t="shared" si="28"/>
        <v>1217256.776683541</v>
      </c>
      <c r="G129" s="523">
        <f t="shared" si="29"/>
        <v>1248905.0147787791</v>
      </c>
      <c r="H129" s="526">
        <f t="shared" si="30"/>
        <v>203728.47267001373</v>
      </c>
      <c r="I129" s="577">
        <f t="shared" si="31"/>
        <v>203728.47267001373</v>
      </c>
      <c r="J129" s="514">
        <f t="shared" si="26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>
      <c r="B130" s="195" t="str">
        <f t="shared" si="23"/>
        <v/>
      </c>
      <c r="C130" s="507">
        <f>IF(D93="","-",+C129+1)</f>
        <v>2038</v>
      </c>
      <c r="D130" s="374">
        <f>IF(F129+SUM(E$99:E129)=D$92,F129,D$92-SUM(E$99:E129))</f>
        <v>1217256.776683541</v>
      </c>
      <c r="E130" s="522">
        <f t="shared" si="27"/>
        <v>63296.476190476191</v>
      </c>
      <c r="F130" s="523">
        <f t="shared" si="28"/>
        <v>1153960.3004930648</v>
      </c>
      <c r="G130" s="523">
        <f t="shared" si="29"/>
        <v>1185608.5385883029</v>
      </c>
      <c r="H130" s="526">
        <f t="shared" si="30"/>
        <v>196611.15756889485</v>
      </c>
      <c r="I130" s="577">
        <f t="shared" si="31"/>
        <v>196611.15756889485</v>
      </c>
      <c r="J130" s="514">
        <f t="shared" si="26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>
      <c r="B131" s="195" t="str">
        <f t="shared" si="23"/>
        <v/>
      </c>
      <c r="C131" s="507">
        <f>IF(D93="","-",+C130+1)</f>
        <v>2039</v>
      </c>
      <c r="D131" s="374">
        <f>IF(F130+SUM(E$99:E130)=D$92,F130,D$92-SUM(E$99:E130))</f>
        <v>1153960.3004930648</v>
      </c>
      <c r="E131" s="522">
        <f t="shared" si="27"/>
        <v>63296.476190476191</v>
      </c>
      <c r="F131" s="523">
        <f t="shared" si="28"/>
        <v>1090663.8243025886</v>
      </c>
      <c r="G131" s="523">
        <f t="shared" si="29"/>
        <v>1122312.0623978267</v>
      </c>
      <c r="H131" s="526">
        <f t="shared" si="30"/>
        <v>189493.84246777598</v>
      </c>
      <c r="I131" s="577">
        <f t="shared" si="31"/>
        <v>189493.84246777598</v>
      </c>
      <c r="J131" s="514">
        <f t="shared" si="26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>
      <c r="B132" s="195" t="str">
        <f t="shared" si="23"/>
        <v/>
      </c>
      <c r="C132" s="507">
        <f>IF(D93="","-",+C131+1)</f>
        <v>2040</v>
      </c>
      <c r="D132" s="374">
        <f>IF(F131+SUM(E$99:E131)=D$92,F131,D$92-SUM(E$99:E131))</f>
        <v>1090663.8243025886</v>
      </c>
      <c r="E132" s="522">
        <f t="shared" si="27"/>
        <v>63296.476190476191</v>
      </c>
      <c r="F132" s="523">
        <f t="shared" si="28"/>
        <v>1027367.3481121124</v>
      </c>
      <c r="G132" s="523">
        <f t="shared" si="29"/>
        <v>1059015.5862073505</v>
      </c>
      <c r="H132" s="526">
        <f t="shared" si="30"/>
        <v>182376.52736665713</v>
      </c>
      <c r="I132" s="577">
        <f t="shared" si="31"/>
        <v>182376.52736665713</v>
      </c>
      <c r="J132" s="514">
        <f t="shared" si="26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>
      <c r="B133" s="195" t="str">
        <f t="shared" si="23"/>
        <v/>
      </c>
      <c r="C133" s="507">
        <f>IF(D93="","-",+C132+1)</f>
        <v>2041</v>
      </c>
      <c r="D133" s="374">
        <f>IF(F132+SUM(E$99:E132)=D$92,F132,D$92-SUM(E$99:E132))</f>
        <v>1027367.3481121124</v>
      </c>
      <c r="E133" s="522">
        <f t="shared" si="27"/>
        <v>63296.476190476191</v>
      </c>
      <c r="F133" s="523">
        <f t="shared" si="28"/>
        <v>964070.87192163616</v>
      </c>
      <c r="G133" s="523">
        <f t="shared" si="29"/>
        <v>995719.11001687427</v>
      </c>
      <c r="H133" s="526">
        <f t="shared" si="30"/>
        <v>175259.21226553826</v>
      </c>
      <c r="I133" s="577">
        <f t="shared" si="31"/>
        <v>175259.21226553826</v>
      </c>
      <c r="J133" s="514">
        <f t="shared" si="26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>
      <c r="B134" s="195" t="str">
        <f t="shared" si="23"/>
        <v/>
      </c>
      <c r="C134" s="507">
        <f>IF(D93="","-",+C133+1)</f>
        <v>2042</v>
      </c>
      <c r="D134" s="374">
        <f>IF(F133+SUM(E$99:E133)=D$92,F133,D$92-SUM(E$99:E133))</f>
        <v>964070.87192163616</v>
      </c>
      <c r="E134" s="522">
        <f t="shared" si="27"/>
        <v>63296.476190476191</v>
      </c>
      <c r="F134" s="523">
        <f t="shared" si="28"/>
        <v>900774.39573115995</v>
      </c>
      <c r="G134" s="523">
        <f t="shared" si="29"/>
        <v>932422.63382639806</v>
      </c>
      <c r="H134" s="526">
        <f t="shared" si="30"/>
        <v>168141.89716441938</v>
      </c>
      <c r="I134" s="577">
        <f t="shared" si="31"/>
        <v>168141.89716441938</v>
      </c>
      <c r="J134" s="514">
        <f t="shared" si="26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>
      <c r="B135" s="195" t="str">
        <f t="shared" si="23"/>
        <v/>
      </c>
      <c r="C135" s="507">
        <f>IF(D93="","-",+C134+1)</f>
        <v>2043</v>
      </c>
      <c r="D135" s="374">
        <f>IF(F134+SUM(E$99:E134)=D$92,F134,D$92-SUM(E$99:E134))</f>
        <v>900774.39573115995</v>
      </c>
      <c r="E135" s="522">
        <f t="shared" si="27"/>
        <v>63296.476190476191</v>
      </c>
      <c r="F135" s="523">
        <f t="shared" si="28"/>
        <v>837477.91954068374</v>
      </c>
      <c r="G135" s="523">
        <f t="shared" si="29"/>
        <v>869126.15763592185</v>
      </c>
      <c r="H135" s="526">
        <f t="shared" si="30"/>
        <v>161024.58206330051</v>
      </c>
      <c r="I135" s="577">
        <f t="shared" si="31"/>
        <v>161024.58206330051</v>
      </c>
      <c r="J135" s="514">
        <f t="shared" si="26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>
      <c r="B136" s="195" t="str">
        <f t="shared" si="23"/>
        <v/>
      </c>
      <c r="C136" s="507">
        <f>IF(D93="","-",+C135+1)</f>
        <v>2044</v>
      </c>
      <c r="D136" s="374">
        <f>IF(F135+SUM(E$99:E135)=D$92,F135,D$92-SUM(E$99:E135))</f>
        <v>837477.91954068374</v>
      </c>
      <c r="E136" s="522">
        <f t="shared" si="27"/>
        <v>63296.476190476191</v>
      </c>
      <c r="F136" s="523">
        <f t="shared" si="28"/>
        <v>774181.44335020753</v>
      </c>
      <c r="G136" s="523">
        <f t="shared" si="29"/>
        <v>805829.68144544563</v>
      </c>
      <c r="H136" s="526">
        <f t="shared" si="30"/>
        <v>153907.26696218166</v>
      </c>
      <c r="I136" s="577">
        <f t="shared" si="31"/>
        <v>153907.26696218166</v>
      </c>
      <c r="J136" s="514">
        <f t="shared" si="26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>
      <c r="B137" s="195" t="str">
        <f t="shared" si="23"/>
        <v/>
      </c>
      <c r="C137" s="507">
        <f>IF(D93="","-",+C136+1)</f>
        <v>2045</v>
      </c>
      <c r="D137" s="374">
        <f>IF(F136+SUM(E$99:E136)=D$92,F136,D$92-SUM(E$99:E136))</f>
        <v>774181.44335020753</v>
      </c>
      <c r="E137" s="522">
        <f t="shared" si="27"/>
        <v>63296.476190476191</v>
      </c>
      <c r="F137" s="523">
        <f t="shared" si="28"/>
        <v>710884.96715973131</v>
      </c>
      <c r="G137" s="523">
        <f t="shared" si="29"/>
        <v>742533.20525496942</v>
      </c>
      <c r="H137" s="526">
        <f t="shared" si="30"/>
        <v>146789.95186106279</v>
      </c>
      <c r="I137" s="577">
        <f t="shared" si="31"/>
        <v>146789.95186106279</v>
      </c>
      <c r="J137" s="514">
        <f t="shared" si="26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>
      <c r="B138" s="195" t="str">
        <f t="shared" si="23"/>
        <v/>
      </c>
      <c r="C138" s="507">
        <f>IF(D93="","-",+C137+1)</f>
        <v>2046</v>
      </c>
      <c r="D138" s="374">
        <f>IF(F137+SUM(E$99:E137)=D$92,F137,D$92-SUM(E$99:E137))</f>
        <v>710884.96715973131</v>
      </c>
      <c r="E138" s="522">
        <f t="shared" si="27"/>
        <v>63296.476190476191</v>
      </c>
      <c r="F138" s="523">
        <f t="shared" si="28"/>
        <v>647588.4909692551</v>
      </c>
      <c r="G138" s="523">
        <f t="shared" si="29"/>
        <v>679236.72906449321</v>
      </c>
      <c r="H138" s="526">
        <f t="shared" si="30"/>
        <v>139672.63675994391</v>
      </c>
      <c r="I138" s="577">
        <f t="shared" si="31"/>
        <v>139672.63675994391</v>
      </c>
      <c r="J138" s="514">
        <f t="shared" si="26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>
      <c r="B139" s="195" t="str">
        <f t="shared" si="23"/>
        <v/>
      </c>
      <c r="C139" s="507">
        <f>IF(D93="","-",+C138+1)</f>
        <v>2047</v>
      </c>
      <c r="D139" s="374">
        <f>IF(F138+SUM(E$99:E138)=D$92,F138,D$92-SUM(E$99:E138))</f>
        <v>647588.4909692551</v>
      </c>
      <c r="E139" s="522">
        <f t="shared" si="27"/>
        <v>63296.476190476191</v>
      </c>
      <c r="F139" s="523">
        <f t="shared" si="28"/>
        <v>584292.01477877889</v>
      </c>
      <c r="G139" s="523">
        <f t="shared" si="29"/>
        <v>615940.25287401699</v>
      </c>
      <c r="H139" s="526">
        <f t="shared" si="30"/>
        <v>132555.32165882504</v>
      </c>
      <c r="I139" s="577">
        <f t="shared" si="31"/>
        <v>132555.32165882504</v>
      </c>
      <c r="J139" s="514">
        <f t="shared" si="26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>
      <c r="B140" s="195" t="str">
        <f t="shared" si="23"/>
        <v/>
      </c>
      <c r="C140" s="507">
        <f>IF(D93="","-",+C139+1)</f>
        <v>2048</v>
      </c>
      <c r="D140" s="374">
        <f>IF(F139+SUM(E$99:E139)=D$92,F139,D$92-SUM(E$99:E139))</f>
        <v>584292.01477877889</v>
      </c>
      <c r="E140" s="522">
        <f t="shared" si="27"/>
        <v>63296.476190476191</v>
      </c>
      <c r="F140" s="523">
        <f t="shared" si="28"/>
        <v>520995.53858830268</v>
      </c>
      <c r="G140" s="523">
        <f t="shared" si="29"/>
        <v>552643.77668354078</v>
      </c>
      <c r="H140" s="526">
        <f t="shared" si="30"/>
        <v>125438.00655770619</v>
      </c>
      <c r="I140" s="577">
        <f t="shared" si="31"/>
        <v>125438.00655770619</v>
      </c>
      <c r="J140" s="514">
        <f t="shared" si="26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>
      <c r="B141" s="195" t="str">
        <f t="shared" si="23"/>
        <v/>
      </c>
      <c r="C141" s="507">
        <f>IF(D93="","-",+C140+1)</f>
        <v>2049</v>
      </c>
      <c r="D141" s="374">
        <f>IF(F140+SUM(E$99:E140)=D$92,F140,D$92-SUM(E$99:E140))</f>
        <v>520995.53858830268</v>
      </c>
      <c r="E141" s="522">
        <f t="shared" si="27"/>
        <v>63296.476190476191</v>
      </c>
      <c r="F141" s="523">
        <f t="shared" si="28"/>
        <v>457699.06239782646</v>
      </c>
      <c r="G141" s="523">
        <f t="shared" si="29"/>
        <v>489347.30049306457</v>
      </c>
      <c r="H141" s="526">
        <f t="shared" si="30"/>
        <v>118320.69145658732</v>
      </c>
      <c r="I141" s="577">
        <f t="shared" si="31"/>
        <v>118320.69145658732</v>
      </c>
      <c r="J141" s="514">
        <f t="shared" si="26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>
      <c r="B142" s="195" t="str">
        <f t="shared" si="23"/>
        <v/>
      </c>
      <c r="C142" s="507">
        <f>IF(D93="","-",+C141+1)</f>
        <v>2050</v>
      </c>
      <c r="D142" s="374">
        <f>IF(F141+SUM(E$99:E141)=D$92,F141,D$92-SUM(E$99:E141))</f>
        <v>457699.06239782646</v>
      </c>
      <c r="E142" s="522">
        <f t="shared" si="27"/>
        <v>63296.476190476191</v>
      </c>
      <c r="F142" s="523">
        <f t="shared" si="28"/>
        <v>394402.58620735025</v>
      </c>
      <c r="G142" s="523">
        <f t="shared" si="29"/>
        <v>426050.82430258836</v>
      </c>
      <c r="H142" s="526">
        <f t="shared" si="30"/>
        <v>111203.37635546844</v>
      </c>
      <c r="I142" s="577">
        <f t="shared" si="31"/>
        <v>111203.37635546844</v>
      </c>
      <c r="J142" s="514">
        <f t="shared" si="26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>
      <c r="B143" s="195" t="str">
        <f t="shared" si="23"/>
        <v/>
      </c>
      <c r="C143" s="507">
        <f>IF(D93="","-",+C142+1)</f>
        <v>2051</v>
      </c>
      <c r="D143" s="374">
        <f>IF(F142+SUM(E$99:E142)=D$92,F142,D$92-SUM(E$99:E142))</f>
        <v>394402.58620735025</v>
      </c>
      <c r="E143" s="522">
        <f t="shared" si="27"/>
        <v>63296.476190476191</v>
      </c>
      <c r="F143" s="523">
        <f t="shared" si="28"/>
        <v>331106.11001687404</v>
      </c>
      <c r="G143" s="523">
        <f t="shared" si="29"/>
        <v>362754.34811211214</v>
      </c>
      <c r="H143" s="526">
        <f t="shared" si="30"/>
        <v>104086.06125434958</v>
      </c>
      <c r="I143" s="577">
        <f t="shared" si="31"/>
        <v>104086.06125434958</v>
      </c>
      <c r="J143" s="514">
        <f t="shared" si="26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>
      <c r="B144" s="195" t="str">
        <f t="shared" si="23"/>
        <v/>
      </c>
      <c r="C144" s="507">
        <f>IF(D93="","-",+C143+1)</f>
        <v>2052</v>
      </c>
      <c r="D144" s="374">
        <f>IF(F143+SUM(E$99:E143)=D$92,F143,D$92-SUM(E$99:E143))</f>
        <v>331106.11001687404</v>
      </c>
      <c r="E144" s="522">
        <f t="shared" si="27"/>
        <v>63296.476190476191</v>
      </c>
      <c r="F144" s="523">
        <f t="shared" si="28"/>
        <v>267809.63382639783</v>
      </c>
      <c r="G144" s="523">
        <f t="shared" si="29"/>
        <v>299457.87192163593</v>
      </c>
      <c r="H144" s="526">
        <f t="shared" si="30"/>
        <v>96968.746153230721</v>
      </c>
      <c r="I144" s="577">
        <f t="shared" si="31"/>
        <v>96968.746153230721</v>
      </c>
      <c r="J144" s="514">
        <f t="shared" si="26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>
      <c r="B145" s="195" t="str">
        <f t="shared" si="23"/>
        <v/>
      </c>
      <c r="C145" s="507">
        <f>IF(D93="","-",+C144+1)</f>
        <v>2053</v>
      </c>
      <c r="D145" s="374">
        <f>IF(F144+SUM(E$99:E144)=D$92,F144,D$92-SUM(E$99:E144))</f>
        <v>267809.63382639783</v>
      </c>
      <c r="E145" s="522">
        <f t="shared" si="27"/>
        <v>63296.476190476191</v>
      </c>
      <c r="F145" s="523">
        <f t="shared" si="28"/>
        <v>204513.15763592164</v>
      </c>
      <c r="G145" s="523">
        <f t="shared" si="29"/>
        <v>236161.39573115972</v>
      </c>
      <c r="H145" s="526">
        <f t="shared" si="30"/>
        <v>89851.431052111846</v>
      </c>
      <c r="I145" s="577">
        <f t="shared" si="31"/>
        <v>89851.431052111846</v>
      </c>
      <c r="J145" s="514">
        <f t="shared" si="26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>
      <c r="B146" s="195" t="str">
        <f t="shared" si="23"/>
        <v/>
      </c>
      <c r="C146" s="507">
        <f>IF(D93="","-",+C145+1)</f>
        <v>2054</v>
      </c>
      <c r="D146" s="374">
        <f>IF(F145+SUM(E$99:E145)=D$92,F145,D$92-SUM(E$99:E145))</f>
        <v>204513.15763592164</v>
      </c>
      <c r="E146" s="522">
        <f t="shared" si="27"/>
        <v>63296.476190476191</v>
      </c>
      <c r="F146" s="523">
        <f t="shared" si="28"/>
        <v>141216.68144544546</v>
      </c>
      <c r="G146" s="523">
        <f t="shared" si="29"/>
        <v>172864.91954068356</v>
      </c>
      <c r="H146" s="526">
        <f t="shared" si="30"/>
        <v>82734.115950992986</v>
      </c>
      <c r="I146" s="577">
        <f t="shared" si="31"/>
        <v>82734.115950992986</v>
      </c>
      <c r="J146" s="514">
        <f t="shared" si="26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>
      <c r="B147" s="195" t="str">
        <f t="shared" si="23"/>
        <v/>
      </c>
      <c r="C147" s="507">
        <f>IF(D93="","-",+C146+1)</f>
        <v>2055</v>
      </c>
      <c r="D147" s="374">
        <f>IF(F146+SUM(E$99:E146)=D$92,F146,D$92-SUM(E$99:E146))</f>
        <v>141216.68144544546</v>
      </c>
      <c r="E147" s="522">
        <f t="shared" si="27"/>
        <v>63296.476190476191</v>
      </c>
      <c r="F147" s="523">
        <f t="shared" si="28"/>
        <v>77920.205254969274</v>
      </c>
      <c r="G147" s="523">
        <f t="shared" si="29"/>
        <v>109568.44335020737</v>
      </c>
      <c r="H147" s="526">
        <f t="shared" si="30"/>
        <v>75616.800849874126</v>
      </c>
      <c r="I147" s="577">
        <f t="shared" si="31"/>
        <v>75616.800849874126</v>
      </c>
      <c r="J147" s="514">
        <f t="shared" si="26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>
      <c r="B148" s="195" t="str">
        <f t="shared" si="23"/>
        <v/>
      </c>
      <c r="C148" s="507">
        <f>IF(D93="","-",+C147+1)</f>
        <v>2056</v>
      </c>
      <c r="D148" s="374">
        <f>IF(F147+SUM(E$99:E147)=D$92,F147,D$92-SUM(E$99:E147))</f>
        <v>77920.205254969274</v>
      </c>
      <c r="E148" s="522">
        <f t="shared" si="27"/>
        <v>63296.476190476191</v>
      </c>
      <c r="F148" s="523">
        <f t="shared" si="28"/>
        <v>14623.729064493084</v>
      </c>
      <c r="G148" s="523">
        <f t="shared" si="29"/>
        <v>46271.967159731183</v>
      </c>
      <c r="H148" s="526">
        <f t="shared" si="30"/>
        <v>68499.485748755251</v>
      </c>
      <c r="I148" s="577">
        <f t="shared" si="31"/>
        <v>68499.485748755251</v>
      </c>
      <c r="J148" s="514">
        <f t="shared" si="26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>
      <c r="B149" s="195" t="str">
        <f t="shared" si="23"/>
        <v/>
      </c>
      <c r="C149" s="507">
        <f>IF(D93="","-",+C148+1)</f>
        <v>2057</v>
      </c>
      <c r="D149" s="374">
        <f>IF(F148+SUM(E$99:E148)=D$92,F148,D$92-SUM(E$99:E148))</f>
        <v>14623.729064493084</v>
      </c>
      <c r="E149" s="522">
        <f t="shared" si="27"/>
        <v>14623.729064493084</v>
      </c>
      <c r="F149" s="523">
        <f t="shared" si="28"/>
        <v>0</v>
      </c>
      <c r="G149" s="523">
        <f t="shared" si="29"/>
        <v>7311.8645322465418</v>
      </c>
      <c r="H149" s="526">
        <f t="shared" si="30"/>
        <v>15445.9050683529</v>
      </c>
      <c r="I149" s="577">
        <f t="shared" si="31"/>
        <v>15445.9050683529</v>
      </c>
      <c r="J149" s="514">
        <f t="shared" si="26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>
      <c r="B150" s="195" t="str">
        <f t="shared" si="23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6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>
      <c r="B151" s="195" t="str">
        <f t="shared" si="23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6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>
      <c r="B152" s="195" t="str">
        <f t="shared" si="23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6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>
      <c r="B153" s="195" t="str">
        <f t="shared" si="23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6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.5" thickBot="1">
      <c r="B154" s="195" t="str">
        <f t="shared" si="23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6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>
      <c r="C155" s="374" t="s">
        <v>78</v>
      </c>
      <c r="D155" s="375"/>
      <c r="E155" s="375">
        <f>SUM(E99:E154)</f>
        <v>2658451.9999999995</v>
      </c>
      <c r="F155" s="375"/>
      <c r="G155" s="375"/>
      <c r="H155" s="375">
        <f>SUM(H99:H154)</f>
        <v>9009469.1831309013</v>
      </c>
      <c r="I155" s="375">
        <f>SUM(I99:I154)</f>
        <v>9009469.1831309013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46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1606027.4766677744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1606027.4766677744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 t="s">
        <v>503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388543.90476190473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1974664.0430256741</v>
      </c>
      <c r="H27" s="639">
        <v>1974664.0430256741</v>
      </c>
      <c r="I27" s="511">
        <f t="shared" si="9"/>
        <v>0</v>
      </c>
      <c r="J27" s="511"/>
      <c r="K27" s="518">
        <f t="shared" si="6"/>
        <v>1974664.0430256741</v>
      </c>
      <c r="L27" s="519">
        <f t="shared" si="7"/>
        <v>0</v>
      </c>
      <c r="M27" s="518">
        <f t="shared" si="8"/>
        <v>1974664.0430256741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398020.58536585368</v>
      </c>
      <c r="F28" s="631">
        <v>11808292.980061941</v>
      </c>
      <c r="G28" s="630">
        <v>1924077.9753737026</v>
      </c>
      <c r="H28" s="639">
        <v>1924077.9753737026</v>
      </c>
      <c r="I28" s="511">
        <f t="shared" si="9"/>
        <v>0</v>
      </c>
      <c r="J28" s="511"/>
      <c r="K28" s="518">
        <f t="shared" si="6"/>
        <v>1924077.9753737026</v>
      </c>
      <c r="L28" s="519">
        <f t="shared" si="7"/>
        <v>0</v>
      </c>
      <c r="M28" s="518">
        <f t="shared" si="8"/>
        <v>1924077.9753737026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>
      <c r="B29" s="195" t="str">
        <f t="shared" si="5"/>
        <v/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1586061.814731969</v>
      </c>
      <c r="H29" s="639">
        <v>1586061.814731969</v>
      </c>
      <c r="I29" s="511">
        <f t="shared" si="9"/>
        <v>0</v>
      </c>
      <c r="J29" s="511"/>
      <c r="K29" s="518">
        <f t="shared" si="6"/>
        <v>1586061.814731969</v>
      </c>
      <c r="L29" s="519">
        <f t="shared" si="7"/>
        <v>0</v>
      </c>
      <c r="M29" s="518">
        <f t="shared" si="8"/>
        <v>1586061.814731969</v>
      </c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>IU</v>
      </c>
      <c r="C30" s="507">
        <f>IF(D11="","-",+C29+1)</f>
        <v>2021</v>
      </c>
      <c r="D30" s="631">
        <v>11428784.980061945</v>
      </c>
      <c r="E30" s="630">
        <v>388543.90476190473</v>
      </c>
      <c r="F30" s="631">
        <v>11040241.07530004</v>
      </c>
      <c r="G30" s="630">
        <v>1579453.3470366392</v>
      </c>
      <c r="H30" s="639">
        <v>1579453.3470366392</v>
      </c>
      <c r="I30" s="511">
        <f t="shared" si="9"/>
        <v>0</v>
      </c>
      <c r="J30" s="511"/>
      <c r="K30" s="518">
        <f t="shared" ref="K30" si="12">G30</f>
        <v>1579453.3470366392</v>
      </c>
      <c r="L30" s="519">
        <f t="shared" ref="L30" si="13">IF(K30&lt;&gt;0,+G30-K30,0)</f>
        <v>0</v>
      </c>
      <c r="M30" s="518">
        <f t="shared" ref="M30" si="14">H30</f>
        <v>1579453.3470366392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2022</v>
      </c>
      <c r="D31" s="523">
        <f>IF(F30+SUM(E$17:E30)=D$10,F30,D$10-SUM(E$17:E30))</f>
        <v>11021728.489934186</v>
      </c>
      <c r="E31" s="522">
        <f>IF(+I14&lt;F30,I14,D31)</f>
        <v>388543.90476190473</v>
      </c>
      <c r="F31" s="523">
        <f t="shared" ref="F31:F33" si="15">+D31-E31</f>
        <v>10633184.585172281</v>
      </c>
      <c r="G31" s="524">
        <f t="shared" ref="G31:G72" si="16">+I$12*((D31+F31)/2)+E31</f>
        <v>1606027.4766677744</v>
      </c>
      <c r="H31" s="491">
        <f t="shared" ref="H31:H72" si="17">+I$13*((D31+F31)/2)+E31</f>
        <v>1606027.4766677744</v>
      </c>
      <c r="I31" s="511">
        <f t="shared" si="9"/>
        <v>0</v>
      </c>
      <c r="J31" s="511"/>
      <c r="K31" s="525"/>
      <c r="L31" s="514">
        <f t="shared" ref="L31:L72" si="18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2023</v>
      </c>
      <c r="D32" s="523">
        <f>IF(F31+SUM(E$17:E31)=D$10,F31,D$10-SUM(E$17:E31))</f>
        <v>10633184.585172281</v>
      </c>
      <c r="E32" s="522">
        <f>IF(+I14&lt;F31,I14,D32)</f>
        <v>388543.90476190473</v>
      </c>
      <c r="F32" s="523">
        <f t="shared" si="15"/>
        <v>10244640.680410376</v>
      </c>
      <c r="G32" s="524">
        <f t="shared" si="16"/>
        <v>1562338.0081974007</v>
      </c>
      <c r="H32" s="491">
        <f t="shared" si="17"/>
        <v>1562338.0081974007</v>
      </c>
      <c r="I32" s="511">
        <f t="shared" si="9"/>
        <v>0</v>
      </c>
      <c r="J32" s="511"/>
      <c r="K32" s="525"/>
      <c r="L32" s="514">
        <f t="shared" si="1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2024</v>
      </c>
      <c r="D33" s="523">
        <f>IF(F32+SUM(E$17:E32)=D$10,F32,D$10-SUM(E$17:E32))</f>
        <v>10244640.680410376</v>
      </c>
      <c r="E33" s="522">
        <f>IF(+I14&lt;F32,I14,D33)</f>
        <v>388543.90476190473</v>
      </c>
      <c r="F33" s="523">
        <f t="shared" si="15"/>
        <v>9856096.775648471</v>
      </c>
      <c r="G33" s="524">
        <f t="shared" si="16"/>
        <v>1518648.5397270261</v>
      </c>
      <c r="H33" s="491">
        <f t="shared" si="17"/>
        <v>1518648.5397270261</v>
      </c>
      <c r="I33" s="511">
        <f t="shared" si="9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9856096.775648471</v>
      </c>
      <c r="E34" s="522">
        <f>IF(+I14&lt;F33,I14,D34)</f>
        <v>388543.90476190473</v>
      </c>
      <c r="F34" s="523">
        <f t="shared" ref="F34:F72" si="19">+D34-E34</f>
        <v>9467552.8708865661</v>
      </c>
      <c r="G34" s="524">
        <f t="shared" si="16"/>
        <v>1474959.0712566525</v>
      </c>
      <c r="H34" s="491">
        <f t="shared" si="17"/>
        <v>1474959.0712566525</v>
      </c>
      <c r="I34" s="511">
        <f t="shared" ref="I34:I72" si="20">H34-G34</f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9467552.8708865661</v>
      </c>
      <c r="E35" s="522">
        <f>IF(+I14&lt;F34,I14,D35)</f>
        <v>388543.90476190473</v>
      </c>
      <c r="F35" s="523">
        <f t="shared" si="19"/>
        <v>9079008.9661246613</v>
      </c>
      <c r="G35" s="524">
        <f t="shared" si="16"/>
        <v>1431269.6027862781</v>
      </c>
      <c r="H35" s="491">
        <f t="shared" si="17"/>
        <v>1431269.6027862781</v>
      </c>
      <c r="I35" s="511">
        <f t="shared" si="20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9079008.9661246613</v>
      </c>
      <c r="E36" s="522">
        <f>IF(+I14&lt;F35,I14,D36)</f>
        <v>388543.90476190473</v>
      </c>
      <c r="F36" s="523">
        <f t="shared" si="19"/>
        <v>8690465.0613627564</v>
      </c>
      <c r="G36" s="524">
        <f t="shared" si="16"/>
        <v>1387580.1343159042</v>
      </c>
      <c r="H36" s="491">
        <f t="shared" si="17"/>
        <v>1387580.1343159042</v>
      </c>
      <c r="I36" s="511">
        <f t="shared" si="20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8690465.0613627564</v>
      </c>
      <c r="E37" s="522">
        <f>IF(+I14&lt;F36,I14,D37)</f>
        <v>388543.90476190473</v>
      </c>
      <c r="F37" s="523">
        <f t="shared" si="19"/>
        <v>8301921.1566008516</v>
      </c>
      <c r="G37" s="524">
        <f t="shared" si="16"/>
        <v>1343890.6658455299</v>
      </c>
      <c r="H37" s="491">
        <f t="shared" si="17"/>
        <v>1343890.6658455299</v>
      </c>
      <c r="I37" s="511">
        <f t="shared" si="20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8301921.1566008516</v>
      </c>
      <c r="E38" s="522">
        <f>IF(+I14&lt;F37,I14,D38)</f>
        <v>388543.90476190473</v>
      </c>
      <c r="F38" s="523">
        <f t="shared" si="19"/>
        <v>7913377.2518389467</v>
      </c>
      <c r="G38" s="524">
        <f t="shared" si="16"/>
        <v>1300201.197375156</v>
      </c>
      <c r="H38" s="491">
        <f t="shared" si="17"/>
        <v>1300201.197375156</v>
      </c>
      <c r="I38" s="511">
        <f t="shared" si="20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7913377.2518389467</v>
      </c>
      <c r="E39" s="522">
        <f>IF(+I14&lt;F38,I14,D39)</f>
        <v>388543.90476190473</v>
      </c>
      <c r="F39" s="523">
        <f t="shared" si="19"/>
        <v>7524833.3470770419</v>
      </c>
      <c r="G39" s="524">
        <f t="shared" si="16"/>
        <v>1256511.7289047819</v>
      </c>
      <c r="H39" s="491">
        <f t="shared" si="17"/>
        <v>1256511.7289047819</v>
      </c>
      <c r="I39" s="511">
        <f t="shared" si="20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7524833.3470770419</v>
      </c>
      <c r="E40" s="522">
        <f>IF(+I14&lt;F39,I14,D40)</f>
        <v>388543.90476190473</v>
      </c>
      <c r="F40" s="523">
        <f t="shared" si="19"/>
        <v>7136289.442315137</v>
      </c>
      <c r="G40" s="524">
        <f t="shared" si="16"/>
        <v>1212822.2604344077</v>
      </c>
      <c r="H40" s="491">
        <f t="shared" si="17"/>
        <v>1212822.2604344077</v>
      </c>
      <c r="I40" s="511">
        <f t="shared" si="20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7136289.442315137</v>
      </c>
      <c r="E41" s="522">
        <f>IF(+I14&lt;F40,I14,D41)</f>
        <v>388543.90476190473</v>
      </c>
      <c r="F41" s="523">
        <f t="shared" si="19"/>
        <v>6747745.5375532322</v>
      </c>
      <c r="G41" s="524">
        <f t="shared" si="16"/>
        <v>1169132.7919640336</v>
      </c>
      <c r="H41" s="491">
        <f t="shared" si="17"/>
        <v>1169132.7919640336</v>
      </c>
      <c r="I41" s="511">
        <f t="shared" si="20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6747745.5375532322</v>
      </c>
      <c r="E42" s="522">
        <f>IF(+I14&lt;F41,I14,D42)</f>
        <v>388543.90476190473</v>
      </c>
      <c r="F42" s="523">
        <f t="shared" si="19"/>
        <v>6359201.6327913273</v>
      </c>
      <c r="G42" s="524">
        <f t="shared" si="16"/>
        <v>1125443.3234936595</v>
      </c>
      <c r="H42" s="491">
        <f t="shared" si="17"/>
        <v>1125443.3234936595</v>
      </c>
      <c r="I42" s="511">
        <f t="shared" si="20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6359201.6327913273</v>
      </c>
      <c r="E43" s="522">
        <f>IF(+I14&lt;F42,I14,D43)</f>
        <v>388543.90476190473</v>
      </c>
      <c r="F43" s="523">
        <f t="shared" si="19"/>
        <v>5970657.7280294225</v>
      </c>
      <c r="G43" s="524">
        <f t="shared" si="16"/>
        <v>1081753.8550232854</v>
      </c>
      <c r="H43" s="491">
        <f t="shared" si="17"/>
        <v>1081753.8550232854</v>
      </c>
      <c r="I43" s="511">
        <f t="shared" si="20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5970657.7280294225</v>
      </c>
      <c r="E44" s="522">
        <f>IF(+I14&lt;F43,I14,D44)</f>
        <v>388543.90476190473</v>
      </c>
      <c r="F44" s="523">
        <f t="shared" si="19"/>
        <v>5582113.8232675176</v>
      </c>
      <c r="G44" s="524">
        <f t="shared" si="16"/>
        <v>1038064.3865529111</v>
      </c>
      <c r="H44" s="491">
        <f t="shared" si="17"/>
        <v>1038064.3865529111</v>
      </c>
      <c r="I44" s="511">
        <f t="shared" si="20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5582113.8232675176</v>
      </c>
      <c r="E45" s="522">
        <f>IF(+I14&lt;F44,I14,D45)</f>
        <v>388543.90476190473</v>
      </c>
      <c r="F45" s="523">
        <f t="shared" si="19"/>
        <v>5193569.9185056128</v>
      </c>
      <c r="G45" s="524">
        <f t="shared" si="16"/>
        <v>994374.91808253701</v>
      </c>
      <c r="H45" s="491">
        <f t="shared" si="17"/>
        <v>994374.91808253701</v>
      </c>
      <c r="I45" s="511">
        <f t="shared" si="20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5193569.9185056128</v>
      </c>
      <c r="E46" s="522">
        <f>IF(+I14&lt;F45,I14,D46)</f>
        <v>388543.90476190473</v>
      </c>
      <c r="F46" s="523">
        <f t="shared" si="19"/>
        <v>4805026.0137437079</v>
      </c>
      <c r="G46" s="524">
        <f t="shared" si="16"/>
        <v>950685.44961216289</v>
      </c>
      <c r="H46" s="491">
        <f t="shared" si="17"/>
        <v>950685.44961216289</v>
      </c>
      <c r="I46" s="511">
        <f t="shared" si="20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4805026.0137437079</v>
      </c>
      <c r="E47" s="522">
        <f>IF(+I14&lt;F46,I14,D47)</f>
        <v>388543.90476190473</v>
      </c>
      <c r="F47" s="523">
        <f t="shared" si="19"/>
        <v>4416482.1089818031</v>
      </c>
      <c r="G47" s="524">
        <f t="shared" si="16"/>
        <v>906995.98114178888</v>
      </c>
      <c r="H47" s="491">
        <f t="shared" si="17"/>
        <v>906995.98114178888</v>
      </c>
      <c r="I47" s="511">
        <f t="shared" si="20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4416482.1089818031</v>
      </c>
      <c r="E48" s="522">
        <f>IF(+I14&lt;F47,I14,D48)</f>
        <v>388543.90476190473</v>
      </c>
      <c r="F48" s="523">
        <f t="shared" si="19"/>
        <v>4027938.2042198982</v>
      </c>
      <c r="G48" s="524">
        <f t="shared" si="16"/>
        <v>863306.51267141476</v>
      </c>
      <c r="H48" s="491">
        <f t="shared" si="17"/>
        <v>863306.51267141476</v>
      </c>
      <c r="I48" s="511">
        <f t="shared" si="20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4027938.2042198982</v>
      </c>
      <c r="E49" s="522">
        <f>IF(+I14&lt;F48,I14,D49)</f>
        <v>388543.90476190473</v>
      </c>
      <c r="F49" s="523">
        <f t="shared" si="19"/>
        <v>3639394.2994579934</v>
      </c>
      <c r="G49" s="524">
        <f t="shared" si="16"/>
        <v>819617.04420104064</v>
      </c>
      <c r="H49" s="491">
        <f t="shared" si="17"/>
        <v>819617.04420104064</v>
      </c>
      <c r="I49" s="511">
        <f t="shared" si="20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3639394.2994579934</v>
      </c>
      <c r="E50" s="522">
        <f>IF(+I14&lt;F49,I14,D50)</f>
        <v>388543.90476190473</v>
      </c>
      <c r="F50" s="523">
        <f t="shared" si="19"/>
        <v>3250850.3946960885</v>
      </c>
      <c r="G50" s="524">
        <f t="shared" si="16"/>
        <v>775927.57573066652</v>
      </c>
      <c r="H50" s="491">
        <f t="shared" si="17"/>
        <v>775927.57573066652</v>
      </c>
      <c r="I50" s="511">
        <f t="shared" si="20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3250850.3946960885</v>
      </c>
      <c r="E51" s="522">
        <f>IF(+I14&lt;F50,I14,D51)</f>
        <v>388543.90476190473</v>
      </c>
      <c r="F51" s="523">
        <f t="shared" si="19"/>
        <v>2862306.4899341837</v>
      </c>
      <c r="G51" s="524">
        <f t="shared" si="16"/>
        <v>732238.1072602924</v>
      </c>
      <c r="H51" s="491">
        <f t="shared" si="17"/>
        <v>732238.1072602924</v>
      </c>
      <c r="I51" s="511">
        <f t="shared" si="20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2862306.4899341837</v>
      </c>
      <c r="E52" s="522">
        <f>IF(+I14&lt;F51,I14,D52)</f>
        <v>388543.90476190473</v>
      </c>
      <c r="F52" s="523">
        <f t="shared" si="19"/>
        <v>2473762.5851722788</v>
      </c>
      <c r="G52" s="524">
        <f t="shared" si="16"/>
        <v>688548.63878991827</v>
      </c>
      <c r="H52" s="491">
        <f t="shared" si="17"/>
        <v>688548.63878991827</v>
      </c>
      <c r="I52" s="511">
        <f t="shared" si="20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2473762.5851722788</v>
      </c>
      <c r="E53" s="522">
        <f>IF(+I14&lt;F52,I14,D53)</f>
        <v>388543.90476190473</v>
      </c>
      <c r="F53" s="523">
        <f t="shared" si="19"/>
        <v>2085218.680410374</v>
      </c>
      <c r="G53" s="524">
        <f t="shared" si="16"/>
        <v>644859.17031954415</v>
      </c>
      <c r="H53" s="491">
        <f t="shared" si="17"/>
        <v>644859.17031954415</v>
      </c>
      <c r="I53" s="511">
        <f t="shared" si="20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2085218.680410374</v>
      </c>
      <c r="E54" s="522">
        <f>IF(+I14&lt;F53,I14,D54)</f>
        <v>388543.90476190473</v>
      </c>
      <c r="F54" s="523">
        <f t="shared" si="19"/>
        <v>1696674.7756484691</v>
      </c>
      <c r="G54" s="524">
        <f t="shared" si="16"/>
        <v>601169.70184917003</v>
      </c>
      <c r="H54" s="491">
        <f t="shared" si="17"/>
        <v>601169.70184917003</v>
      </c>
      <c r="I54" s="511">
        <f t="shared" si="20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1696674.7756484691</v>
      </c>
      <c r="E55" s="522">
        <f>IF(+I14&lt;F54,I14,D55)</f>
        <v>388543.90476190473</v>
      </c>
      <c r="F55" s="523">
        <f t="shared" si="19"/>
        <v>1308130.8708865643</v>
      </c>
      <c r="G55" s="524">
        <f t="shared" si="16"/>
        <v>557480.23337879591</v>
      </c>
      <c r="H55" s="491">
        <f t="shared" si="17"/>
        <v>557480.23337879591</v>
      </c>
      <c r="I55" s="511">
        <f t="shared" si="20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1308130.8708865643</v>
      </c>
      <c r="E56" s="522">
        <f>IF(+I14&lt;F55,I14,D56)</f>
        <v>388543.90476190473</v>
      </c>
      <c r="F56" s="523">
        <f t="shared" si="19"/>
        <v>919586.96612465952</v>
      </c>
      <c r="G56" s="524">
        <f t="shared" si="16"/>
        <v>513790.76490842178</v>
      </c>
      <c r="H56" s="491">
        <f t="shared" si="17"/>
        <v>513790.76490842178</v>
      </c>
      <c r="I56" s="511">
        <f t="shared" si="20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919586.96612465952</v>
      </c>
      <c r="E57" s="522">
        <f>IF(+I14&lt;F56,I14,D57)</f>
        <v>388543.90476190473</v>
      </c>
      <c r="F57" s="523">
        <f t="shared" si="19"/>
        <v>531043.06136275479</v>
      </c>
      <c r="G57" s="524">
        <f t="shared" si="16"/>
        <v>470101.29643804766</v>
      </c>
      <c r="H57" s="491">
        <f t="shared" si="17"/>
        <v>470101.29643804766</v>
      </c>
      <c r="I57" s="511">
        <f t="shared" si="20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531043.06136275479</v>
      </c>
      <c r="E58" s="522">
        <f>IF(+I14&lt;F57,I14,D58)</f>
        <v>388543.90476190473</v>
      </c>
      <c r="F58" s="523">
        <f t="shared" si="19"/>
        <v>142499.15660085005</v>
      </c>
      <c r="G58" s="524">
        <f t="shared" si="16"/>
        <v>426411.8279676736</v>
      </c>
      <c r="H58" s="491">
        <f t="shared" si="17"/>
        <v>426411.8279676736</v>
      </c>
      <c r="I58" s="511">
        <f t="shared" si="20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142499.15660085005</v>
      </c>
      <c r="E59" s="522">
        <f>IF(+I14&lt;F58,I14,D59)</f>
        <v>142499.15660085005</v>
      </c>
      <c r="F59" s="523">
        <f t="shared" si="19"/>
        <v>0</v>
      </c>
      <c r="G59" s="524">
        <f t="shared" si="16"/>
        <v>150510.75108614095</v>
      </c>
      <c r="H59" s="491">
        <f t="shared" si="17"/>
        <v>150510.75108614095</v>
      </c>
      <c r="I59" s="511">
        <f t="shared" si="20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9"/>
        <v>0</v>
      </c>
      <c r="G60" s="524">
        <f t="shared" si="16"/>
        <v>0</v>
      </c>
      <c r="H60" s="491">
        <f t="shared" si="17"/>
        <v>0</v>
      </c>
      <c r="I60" s="511">
        <f t="shared" si="20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4">
        <f t="shared" si="16"/>
        <v>0</v>
      </c>
      <c r="H61" s="491">
        <f t="shared" si="17"/>
        <v>0</v>
      </c>
      <c r="I61" s="511">
        <f t="shared" si="20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4">
        <f t="shared" si="16"/>
        <v>0</v>
      </c>
      <c r="H62" s="491">
        <f t="shared" si="17"/>
        <v>0</v>
      </c>
      <c r="I62" s="511">
        <f t="shared" si="20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4">
        <f t="shared" si="16"/>
        <v>0</v>
      </c>
      <c r="H63" s="491">
        <f t="shared" si="17"/>
        <v>0</v>
      </c>
      <c r="I63" s="511">
        <f t="shared" si="20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4">
        <f t="shared" si="16"/>
        <v>0</v>
      </c>
      <c r="H64" s="491">
        <f t="shared" si="17"/>
        <v>0</v>
      </c>
      <c r="I64" s="511">
        <f t="shared" si="20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4">
        <f t="shared" si="16"/>
        <v>0</v>
      </c>
      <c r="H65" s="491">
        <f t="shared" si="17"/>
        <v>0</v>
      </c>
      <c r="I65" s="511">
        <f t="shared" si="20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4">
        <f t="shared" si="16"/>
        <v>0</v>
      </c>
      <c r="H66" s="491">
        <f t="shared" si="17"/>
        <v>0</v>
      </c>
      <c r="I66" s="511">
        <f t="shared" si="20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4">
        <f t="shared" si="16"/>
        <v>0</v>
      </c>
      <c r="H67" s="491">
        <f t="shared" si="17"/>
        <v>0</v>
      </c>
      <c r="I67" s="511">
        <f t="shared" si="20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4">
        <f t="shared" si="16"/>
        <v>0</v>
      </c>
      <c r="H68" s="491">
        <f t="shared" si="17"/>
        <v>0</v>
      </c>
      <c r="I68" s="511">
        <f t="shared" si="20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4">
        <f t="shared" si="16"/>
        <v>0</v>
      </c>
      <c r="H69" s="491">
        <f t="shared" si="17"/>
        <v>0</v>
      </c>
      <c r="I69" s="511">
        <f t="shared" si="20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4">
        <f t="shared" si="16"/>
        <v>0</v>
      </c>
      <c r="H70" s="491">
        <f t="shared" si="17"/>
        <v>0</v>
      </c>
      <c r="I70" s="511">
        <f t="shared" si="20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4">
        <f t="shared" si="16"/>
        <v>0</v>
      </c>
      <c r="H71" s="491">
        <f t="shared" si="17"/>
        <v>0</v>
      </c>
      <c r="I71" s="511">
        <f t="shared" si="20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24">
        <f t="shared" si="16"/>
        <v>0</v>
      </c>
      <c r="H72" s="491">
        <f t="shared" si="17"/>
        <v>0</v>
      </c>
      <c r="I72" s="531">
        <f t="shared" si="20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16318844</v>
      </c>
      <c r="F73" s="375"/>
      <c r="G73" s="375">
        <f>SUM(G17:G72)</f>
        <v>58514915.50192368</v>
      </c>
      <c r="H73" s="375">
        <f>SUM(H17:H72)</f>
        <v>58514915.50192368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1586061.814731969</v>
      </c>
      <c r="N87" s="546">
        <f>IF(J92&lt;D11,0,VLOOKUP(J92,C17:O72,11))</f>
        <v>1586061.814731969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1922635.7250061021</v>
      </c>
      <c r="N88" s="550">
        <f>IF(J92&lt;D11,0,VLOOKUP(J92,C99:P154,7))</f>
        <v>1922635.7250061021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336573.91027413309</v>
      </c>
      <c r="N89" s="555">
        <f>+N88-N87</f>
        <v>336573.91027413309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16318844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388543.90476190473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1">IF(L99&lt;&gt;0,+H99-L99,0)</f>
        <v>0</v>
      </c>
      <c r="N99" s="512"/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1"/>
        <v>0</v>
      </c>
      <c r="N100" s="518"/>
      <c r="O100" s="514">
        <f t="shared" si="22"/>
        <v>0</v>
      </c>
      <c r="P100" s="514">
        <f t="shared" si="23"/>
        <v>0</v>
      </c>
    </row>
    <row r="101" spans="1:16">
      <c r="B101" s="195" t="str">
        <f t="shared" ref="B101:B154" si="24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1"/>
        <v>0</v>
      </c>
      <c r="N101" s="518"/>
      <c r="O101" s="514">
        <f t="shared" si="22"/>
        <v>0</v>
      </c>
      <c r="P101" s="514">
        <f t="shared" si="23"/>
        <v>0</v>
      </c>
    </row>
    <row r="102" spans="1:16">
      <c r="B102" s="195" t="str">
        <f t="shared" si="24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1"/>
        <v>0</v>
      </c>
      <c r="N102" s="518"/>
      <c r="O102" s="514">
        <f t="shared" si="22"/>
        <v>0</v>
      </c>
      <c r="P102" s="514">
        <f t="shared" si="23"/>
        <v>0</v>
      </c>
    </row>
    <row r="103" spans="1:16">
      <c r="B103" s="195" t="str">
        <f t="shared" si="24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1"/>
        <v>0</v>
      </c>
      <c r="N103" s="518"/>
      <c r="O103" s="514">
        <f t="shared" si="22"/>
        <v>0</v>
      </c>
      <c r="P103" s="514">
        <f t="shared" si="23"/>
        <v>0</v>
      </c>
    </row>
    <row r="104" spans="1:16">
      <c r="B104" s="195" t="str">
        <f t="shared" si="24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21"/>
        <v>0</v>
      </c>
      <c r="N104" s="518"/>
      <c r="O104" s="514">
        <f t="shared" si="22"/>
        <v>0</v>
      </c>
      <c r="P104" s="514">
        <f t="shared" si="23"/>
        <v>0</v>
      </c>
    </row>
    <row r="105" spans="1:16">
      <c r="B105" s="195" t="str">
        <f t="shared" si="24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21"/>
        <v>0</v>
      </c>
      <c r="N105" s="518"/>
      <c r="O105" s="514">
        <f t="shared" si="22"/>
        <v>0</v>
      </c>
      <c r="P105" s="514">
        <f t="shared" si="23"/>
        <v>0</v>
      </c>
    </row>
    <row r="106" spans="1:16">
      <c r="B106" s="195" t="str">
        <f t="shared" si="24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 t="shared" ref="L106:L111" si="25">+H106</f>
        <v>2119317.0329736611</v>
      </c>
      <c r="M106" s="514">
        <f t="shared" si="21"/>
        <v>0</v>
      </c>
      <c r="N106" s="518">
        <f t="shared" ref="N106:N111" si="26">+I106</f>
        <v>2119317.0329736611</v>
      </c>
      <c r="O106" s="514">
        <f t="shared" si="22"/>
        <v>0</v>
      </c>
      <c r="P106" s="514">
        <f t="shared" si="23"/>
        <v>0</v>
      </c>
    </row>
    <row r="107" spans="1:16">
      <c r="B107" s="195" t="str">
        <f t="shared" si="24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 t="shared" si="25"/>
        <v>2385501.7414281433</v>
      </c>
      <c r="M107" s="514">
        <f>IF(L107&lt;&gt;0,+H107-L107,0)</f>
        <v>0</v>
      </c>
      <c r="N107" s="518">
        <f t="shared" si="26"/>
        <v>2385501.7414281433</v>
      </c>
      <c r="O107" s="514">
        <f>IF(N107&lt;&gt;0,+I107-N107,0)</f>
        <v>0</v>
      </c>
      <c r="P107" s="514">
        <f>+O107-M107</f>
        <v>0</v>
      </c>
    </row>
    <row r="108" spans="1:16">
      <c r="B108" s="195" t="str">
        <f t="shared" si="24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27">+I108-H108</f>
        <v>0</v>
      </c>
      <c r="K108" s="514"/>
      <c r="L108" s="518">
        <f t="shared" si="25"/>
        <v>2261320.7330641602</v>
      </c>
      <c r="M108" s="514">
        <f>IF(L108&lt;&gt;0,+H108-L108,0)</f>
        <v>0</v>
      </c>
      <c r="N108" s="518">
        <f t="shared" si="26"/>
        <v>2261320.7330641602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24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27"/>
        <v>0</v>
      </c>
      <c r="K109" s="514"/>
      <c r="L109" s="518">
        <f t="shared" si="25"/>
        <v>1975662.4419636219</v>
      </c>
      <c r="M109" s="514">
        <f>IF(L109&lt;&gt;0,+H109-L109,0)</f>
        <v>0</v>
      </c>
      <c r="N109" s="518">
        <f t="shared" si="26"/>
        <v>1975662.4419636219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24"/>
        <v/>
      </c>
      <c r="C110" s="507">
        <f>IF(D93="","-",+C109+1)</f>
        <v>2019</v>
      </c>
      <c r="D110" s="629">
        <v>14834607.000944823</v>
      </c>
      <c r="E110" s="630">
        <v>379508</v>
      </c>
      <c r="F110" s="631">
        <v>14455099.000944823</v>
      </c>
      <c r="G110" s="631">
        <v>14644853.000944823</v>
      </c>
      <c r="H110" s="633">
        <v>1947101.0692492859</v>
      </c>
      <c r="I110" s="634">
        <v>1947101.0692492859</v>
      </c>
      <c r="J110" s="514">
        <f t="shared" si="27"/>
        <v>0</v>
      </c>
      <c r="K110" s="514"/>
      <c r="L110" s="518">
        <f t="shared" si="25"/>
        <v>1947101.0692492859</v>
      </c>
      <c r="M110" s="514">
        <f>IF(L110&lt;&gt;0,+H110-L110,0)</f>
        <v>0</v>
      </c>
      <c r="N110" s="518">
        <f t="shared" si="26"/>
        <v>1947101.0692492859</v>
      </c>
      <c r="O110" s="514">
        <f t="shared" si="22"/>
        <v>0</v>
      </c>
      <c r="P110" s="514">
        <f t="shared" si="23"/>
        <v>0</v>
      </c>
    </row>
    <row r="111" spans="1:16">
      <c r="B111" s="195" t="str">
        <f t="shared" si="24"/>
        <v/>
      </c>
      <c r="C111" s="507">
        <f>IF(D93="","-",+C110+1)</f>
        <v>2020</v>
      </c>
      <c r="D111" s="629">
        <v>14455099.000944823</v>
      </c>
      <c r="E111" s="630">
        <v>388543.90476190473</v>
      </c>
      <c r="F111" s="631">
        <v>14066555.096182918</v>
      </c>
      <c r="G111" s="631">
        <v>14260827.048563872</v>
      </c>
      <c r="H111" s="633">
        <v>1922635.7250061021</v>
      </c>
      <c r="I111" s="634">
        <v>1922635.7250061021</v>
      </c>
      <c r="J111" s="514">
        <f t="shared" si="27"/>
        <v>0</v>
      </c>
      <c r="K111" s="514"/>
      <c r="L111" s="518">
        <f t="shared" si="25"/>
        <v>1922635.7250061021</v>
      </c>
      <c r="M111" s="514">
        <f>IF(L111&lt;&gt;0,+H111-L111,0)</f>
        <v>0</v>
      </c>
      <c r="N111" s="518">
        <f t="shared" si="26"/>
        <v>1922635.7250061021</v>
      </c>
      <c r="O111" s="514">
        <f t="shared" si="22"/>
        <v>0</v>
      </c>
      <c r="P111" s="514">
        <f t="shared" si="23"/>
        <v>0</v>
      </c>
    </row>
    <row r="112" spans="1:16">
      <c r="B112" s="195" t="str">
        <f t="shared" si="24"/>
        <v/>
      </c>
      <c r="C112" s="507">
        <f>IF(D93="","-",+C111+1)</f>
        <v>2021</v>
      </c>
      <c r="D112" s="374">
        <f>IF(F111+SUM(E$99:E111)=D$92,F111,D$92-SUM(E$99:E111))</f>
        <v>14066555.096182918</v>
      </c>
      <c r="E112" s="522">
        <f t="shared" ref="E112:E154" si="28">IF(+$J$96&lt;F111,$J$96,D112)</f>
        <v>388543.90476190473</v>
      </c>
      <c r="F112" s="523">
        <f t="shared" ref="F112:F154" si="29">+D112-E112</f>
        <v>13678011.191421013</v>
      </c>
      <c r="G112" s="523">
        <f t="shared" ref="G112:G154" si="30">+(F112+D112)/2</f>
        <v>13872283.143801965</v>
      </c>
      <c r="H112" s="526">
        <f t="shared" ref="H112:H154" si="31">+J$94*G112+E112</f>
        <v>1948400.2545729573</v>
      </c>
      <c r="I112" s="577">
        <f t="shared" ref="I112:I154" si="32">+J$95*G112+E112</f>
        <v>1948400.2545729573</v>
      </c>
      <c r="J112" s="514">
        <f t="shared" si="27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</row>
    <row r="113" spans="2:16">
      <c r="B113" s="195" t="str">
        <f t="shared" si="24"/>
        <v/>
      </c>
      <c r="C113" s="507">
        <f>IF(D93="","-",+C112+1)</f>
        <v>2022</v>
      </c>
      <c r="D113" s="374">
        <f>IF(F112+SUM(E$99:E112)=D$92,F112,D$92-SUM(E$99:E112))</f>
        <v>13678011.191421013</v>
      </c>
      <c r="E113" s="522">
        <f t="shared" si="28"/>
        <v>388543.90476190473</v>
      </c>
      <c r="F113" s="523">
        <f t="shared" si="29"/>
        <v>13289467.286659108</v>
      </c>
      <c r="G113" s="523">
        <f t="shared" si="30"/>
        <v>13483739.239040062</v>
      </c>
      <c r="H113" s="526">
        <f t="shared" si="31"/>
        <v>1904710.7861025836</v>
      </c>
      <c r="I113" s="577">
        <f t="shared" si="32"/>
        <v>1904710.7861025836</v>
      </c>
      <c r="J113" s="514">
        <f t="shared" si="27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</row>
    <row r="114" spans="2:16">
      <c r="B114" s="195" t="str">
        <f t="shared" si="24"/>
        <v/>
      </c>
      <c r="C114" s="507">
        <f>IF(D93="","-",+C113+1)</f>
        <v>2023</v>
      </c>
      <c r="D114" s="374">
        <f>IF(F113+SUM(E$99:E113)=D$92,F113,D$92-SUM(E$99:E113))</f>
        <v>13289467.286659108</v>
      </c>
      <c r="E114" s="522">
        <f t="shared" si="28"/>
        <v>388543.90476190473</v>
      </c>
      <c r="F114" s="523">
        <f t="shared" si="29"/>
        <v>12900923.381897204</v>
      </c>
      <c r="G114" s="523">
        <f t="shared" si="30"/>
        <v>13095195.334278155</v>
      </c>
      <c r="H114" s="526">
        <f t="shared" si="31"/>
        <v>1861021.3176322095</v>
      </c>
      <c r="I114" s="577">
        <f t="shared" si="32"/>
        <v>1861021.3176322095</v>
      </c>
      <c r="J114" s="514">
        <f t="shared" si="27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</row>
    <row r="115" spans="2:16">
      <c r="B115" s="195" t="str">
        <f t="shared" si="24"/>
        <v/>
      </c>
      <c r="C115" s="507">
        <f>IF(D93="","-",+C114+1)</f>
        <v>2024</v>
      </c>
      <c r="D115" s="374">
        <f>IF(F114+SUM(E$99:E114)=D$92,F114,D$92-SUM(E$99:E114))</f>
        <v>12900923.381897204</v>
      </c>
      <c r="E115" s="522">
        <f t="shared" si="28"/>
        <v>388543.90476190473</v>
      </c>
      <c r="F115" s="523">
        <f t="shared" si="29"/>
        <v>12512379.477135299</v>
      </c>
      <c r="G115" s="523">
        <f t="shared" si="30"/>
        <v>12706651.429516252</v>
      </c>
      <c r="H115" s="526">
        <f t="shared" si="31"/>
        <v>1817331.8491618354</v>
      </c>
      <c r="I115" s="577">
        <f t="shared" si="32"/>
        <v>1817331.8491618354</v>
      </c>
      <c r="J115" s="514">
        <f t="shared" si="27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</row>
    <row r="116" spans="2:16">
      <c r="B116" s="195" t="str">
        <f t="shared" si="24"/>
        <v/>
      </c>
      <c r="C116" s="507">
        <f>IF(D93="","-",+C115+1)</f>
        <v>2025</v>
      </c>
      <c r="D116" s="374">
        <f>IF(F115+SUM(E$99:E115)=D$92,F115,D$92-SUM(E$99:E115))</f>
        <v>12512379.477135299</v>
      </c>
      <c r="E116" s="522">
        <f t="shared" si="28"/>
        <v>388543.90476190473</v>
      </c>
      <c r="F116" s="523">
        <f t="shared" si="29"/>
        <v>12123835.572373394</v>
      </c>
      <c r="G116" s="523">
        <f t="shared" si="30"/>
        <v>12318107.524754345</v>
      </c>
      <c r="H116" s="526">
        <f t="shared" si="31"/>
        <v>1773642.3806914613</v>
      </c>
      <c r="I116" s="577">
        <f t="shared" si="32"/>
        <v>1773642.3806914613</v>
      </c>
      <c r="J116" s="514">
        <f t="shared" si="27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</row>
    <row r="117" spans="2:16">
      <c r="B117" s="195" t="str">
        <f t="shared" si="24"/>
        <v/>
      </c>
      <c r="C117" s="507">
        <f>IF(D93="","-",+C116+1)</f>
        <v>2026</v>
      </c>
      <c r="D117" s="374">
        <f>IF(F116+SUM(E$99:E116)=D$92,F116,D$92-SUM(E$99:E116))</f>
        <v>12123835.572373394</v>
      </c>
      <c r="E117" s="522">
        <f t="shared" si="28"/>
        <v>388543.90476190473</v>
      </c>
      <c r="F117" s="523">
        <f t="shared" si="29"/>
        <v>11735291.667611489</v>
      </c>
      <c r="G117" s="523">
        <f t="shared" si="30"/>
        <v>11929563.619992442</v>
      </c>
      <c r="H117" s="526">
        <f t="shared" si="31"/>
        <v>1729952.9122210871</v>
      </c>
      <c r="I117" s="577">
        <f t="shared" si="32"/>
        <v>1729952.9122210871</v>
      </c>
      <c r="J117" s="514">
        <f t="shared" si="27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</row>
    <row r="118" spans="2:16">
      <c r="B118" s="195" t="str">
        <f t="shared" si="24"/>
        <v/>
      </c>
      <c r="C118" s="507">
        <f>IF(D93="","-",+C117+1)</f>
        <v>2027</v>
      </c>
      <c r="D118" s="374">
        <f>IF(F117+SUM(E$99:E117)=D$92,F117,D$92-SUM(E$99:E117))</f>
        <v>11735291.667611489</v>
      </c>
      <c r="E118" s="522">
        <f t="shared" si="28"/>
        <v>388543.90476190473</v>
      </c>
      <c r="F118" s="523">
        <f t="shared" si="29"/>
        <v>11346747.762849584</v>
      </c>
      <c r="G118" s="523">
        <f t="shared" si="30"/>
        <v>11541019.715230536</v>
      </c>
      <c r="H118" s="526">
        <f t="shared" si="31"/>
        <v>1686263.443750713</v>
      </c>
      <c r="I118" s="577">
        <f t="shared" si="32"/>
        <v>1686263.443750713</v>
      </c>
      <c r="J118" s="514">
        <f t="shared" si="27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</row>
    <row r="119" spans="2:16">
      <c r="B119" s="195" t="str">
        <f t="shared" si="24"/>
        <v/>
      </c>
      <c r="C119" s="507">
        <f>IF(D93="","-",+C118+1)</f>
        <v>2028</v>
      </c>
      <c r="D119" s="374">
        <f>IF(F118+SUM(E$99:E118)=D$92,F118,D$92-SUM(E$99:E118))</f>
        <v>11346747.762849584</v>
      </c>
      <c r="E119" s="522">
        <f t="shared" si="28"/>
        <v>388543.90476190473</v>
      </c>
      <c r="F119" s="523">
        <f t="shared" si="29"/>
        <v>10958203.858087679</v>
      </c>
      <c r="G119" s="523">
        <f t="shared" si="30"/>
        <v>11152475.810468633</v>
      </c>
      <c r="H119" s="526">
        <f t="shared" si="31"/>
        <v>1642573.9752803389</v>
      </c>
      <c r="I119" s="577">
        <f t="shared" si="32"/>
        <v>1642573.9752803389</v>
      </c>
      <c r="J119" s="514">
        <f t="shared" si="27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</row>
    <row r="120" spans="2:16">
      <c r="B120" s="195" t="str">
        <f t="shared" si="24"/>
        <v/>
      </c>
      <c r="C120" s="507">
        <f>IF(D93="","-",+C119+1)</f>
        <v>2029</v>
      </c>
      <c r="D120" s="374">
        <f>IF(F119+SUM(E$99:E119)=D$92,F119,D$92-SUM(E$99:E119))</f>
        <v>10958203.858087679</v>
      </c>
      <c r="E120" s="522">
        <f t="shared" si="28"/>
        <v>388543.90476190473</v>
      </c>
      <c r="F120" s="523">
        <f t="shared" si="29"/>
        <v>10569659.953325775</v>
      </c>
      <c r="G120" s="523">
        <f t="shared" si="30"/>
        <v>10763931.905706726</v>
      </c>
      <c r="H120" s="526">
        <f t="shared" si="31"/>
        <v>1598884.5068099648</v>
      </c>
      <c r="I120" s="577">
        <f t="shared" si="32"/>
        <v>1598884.5068099648</v>
      </c>
      <c r="J120" s="514">
        <f t="shared" si="27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</row>
    <row r="121" spans="2:16">
      <c r="B121" s="195" t="str">
        <f t="shared" si="24"/>
        <v/>
      </c>
      <c r="C121" s="507">
        <f>IF(D93="","-",+C120+1)</f>
        <v>2030</v>
      </c>
      <c r="D121" s="374">
        <f>IF(F120+SUM(E$99:E120)=D$92,F120,D$92-SUM(E$99:E120))</f>
        <v>10569659.953325775</v>
      </c>
      <c r="E121" s="522">
        <f t="shared" si="28"/>
        <v>388543.90476190473</v>
      </c>
      <c r="F121" s="523">
        <f t="shared" si="29"/>
        <v>10181116.04856387</v>
      </c>
      <c r="G121" s="523">
        <f t="shared" si="30"/>
        <v>10375388.000944823</v>
      </c>
      <c r="H121" s="526">
        <f t="shared" si="31"/>
        <v>1555195.0383395907</v>
      </c>
      <c r="I121" s="577">
        <f t="shared" si="32"/>
        <v>1555195.0383395907</v>
      </c>
      <c r="J121" s="514">
        <f t="shared" si="27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</row>
    <row r="122" spans="2:16">
      <c r="B122" s="195" t="str">
        <f t="shared" si="24"/>
        <v/>
      </c>
      <c r="C122" s="507">
        <f>IF(D93="","-",+C121+1)</f>
        <v>2031</v>
      </c>
      <c r="D122" s="374">
        <f>IF(F121+SUM(E$99:E121)=D$92,F121,D$92-SUM(E$99:E121))</f>
        <v>10181116.04856387</v>
      </c>
      <c r="E122" s="522">
        <f t="shared" si="28"/>
        <v>388543.90476190473</v>
      </c>
      <c r="F122" s="523">
        <f t="shared" si="29"/>
        <v>9792572.1438019648</v>
      </c>
      <c r="G122" s="523">
        <f t="shared" si="30"/>
        <v>9986844.0961829163</v>
      </c>
      <c r="H122" s="526">
        <f t="shared" si="31"/>
        <v>1511505.5698692165</v>
      </c>
      <c r="I122" s="577">
        <f t="shared" si="32"/>
        <v>1511505.5698692165</v>
      </c>
      <c r="J122" s="514">
        <f t="shared" si="27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</row>
    <row r="123" spans="2:16">
      <c r="B123" s="195" t="str">
        <f t="shared" si="24"/>
        <v/>
      </c>
      <c r="C123" s="507">
        <f>IF(D93="","-",+C122+1)</f>
        <v>2032</v>
      </c>
      <c r="D123" s="374">
        <f>IF(F122+SUM(E$99:E122)=D$92,F122,D$92-SUM(E$99:E122))</f>
        <v>9792572.1438019648</v>
      </c>
      <c r="E123" s="522">
        <f t="shared" si="28"/>
        <v>388543.90476190473</v>
      </c>
      <c r="F123" s="523">
        <f t="shared" si="29"/>
        <v>9404028.23904006</v>
      </c>
      <c r="G123" s="523">
        <f t="shared" si="30"/>
        <v>9598300.1914210133</v>
      </c>
      <c r="H123" s="526">
        <f t="shared" si="31"/>
        <v>1467816.1013988424</v>
      </c>
      <c r="I123" s="577">
        <f t="shared" si="32"/>
        <v>1467816.1013988424</v>
      </c>
      <c r="J123" s="514">
        <f t="shared" si="27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</row>
    <row r="124" spans="2:16">
      <c r="B124" s="195" t="str">
        <f t="shared" si="24"/>
        <v/>
      </c>
      <c r="C124" s="507">
        <f>IF(D93="","-",+C123+1)</f>
        <v>2033</v>
      </c>
      <c r="D124" s="374">
        <f>IF(F123+SUM(E$99:E123)=D$92,F123,D$92-SUM(E$99:E123))</f>
        <v>9404028.23904006</v>
      </c>
      <c r="E124" s="522">
        <f t="shared" si="28"/>
        <v>388543.90476190473</v>
      </c>
      <c r="F124" s="523">
        <f t="shared" si="29"/>
        <v>9015484.3342781551</v>
      </c>
      <c r="G124" s="523">
        <f t="shared" si="30"/>
        <v>9209756.2866591066</v>
      </c>
      <c r="H124" s="526">
        <f t="shared" si="31"/>
        <v>1424126.6329284683</v>
      </c>
      <c r="I124" s="577">
        <f t="shared" si="32"/>
        <v>1424126.6329284683</v>
      </c>
      <c r="J124" s="514">
        <f t="shared" si="27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</row>
    <row r="125" spans="2:16">
      <c r="B125" s="195" t="str">
        <f t="shared" si="24"/>
        <v/>
      </c>
      <c r="C125" s="507">
        <f>IF(D93="","-",+C124+1)</f>
        <v>2034</v>
      </c>
      <c r="D125" s="374">
        <f>IF(F124+SUM(E$99:E124)=D$92,F124,D$92-SUM(E$99:E124))</f>
        <v>9015484.3342781551</v>
      </c>
      <c r="E125" s="522">
        <f t="shared" si="28"/>
        <v>388543.90476190473</v>
      </c>
      <c r="F125" s="523">
        <f t="shared" si="29"/>
        <v>8626940.4295162503</v>
      </c>
      <c r="G125" s="523">
        <f t="shared" si="30"/>
        <v>8821212.3818972036</v>
      </c>
      <c r="H125" s="526">
        <f t="shared" si="31"/>
        <v>1380437.1644580942</v>
      </c>
      <c r="I125" s="577">
        <f t="shared" si="32"/>
        <v>1380437.1644580942</v>
      </c>
      <c r="J125" s="514">
        <f t="shared" si="27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</row>
    <row r="126" spans="2:16">
      <c r="B126" s="195" t="str">
        <f t="shared" si="24"/>
        <v/>
      </c>
      <c r="C126" s="507">
        <f>IF(D93="","-",+C125+1)</f>
        <v>2035</v>
      </c>
      <c r="D126" s="374">
        <f>IF(F125+SUM(E$99:E125)=D$92,F125,D$92-SUM(E$99:E125))</f>
        <v>8626940.4295162503</v>
      </c>
      <c r="E126" s="522">
        <f t="shared" si="28"/>
        <v>388543.90476190473</v>
      </c>
      <c r="F126" s="523">
        <f t="shared" si="29"/>
        <v>8238396.5247543454</v>
      </c>
      <c r="G126" s="523">
        <f t="shared" si="30"/>
        <v>8432668.4771352969</v>
      </c>
      <c r="H126" s="526">
        <f t="shared" si="31"/>
        <v>1336747.69598772</v>
      </c>
      <c r="I126" s="577">
        <f t="shared" si="32"/>
        <v>1336747.69598772</v>
      </c>
      <c r="J126" s="514">
        <f t="shared" si="27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</row>
    <row r="127" spans="2:16">
      <c r="B127" s="195" t="str">
        <f t="shared" si="24"/>
        <v/>
      </c>
      <c r="C127" s="507">
        <f>IF(D93="","-",+C126+1)</f>
        <v>2036</v>
      </c>
      <c r="D127" s="374">
        <f>IF(F126+SUM(E$99:E126)=D$92,F126,D$92-SUM(E$99:E126))</f>
        <v>8238396.5247543454</v>
      </c>
      <c r="E127" s="522">
        <f t="shared" si="28"/>
        <v>388543.90476190473</v>
      </c>
      <c r="F127" s="523">
        <f t="shared" si="29"/>
        <v>7849852.6199924406</v>
      </c>
      <c r="G127" s="523">
        <f t="shared" si="30"/>
        <v>8044124.572373393</v>
      </c>
      <c r="H127" s="526">
        <f t="shared" si="31"/>
        <v>1293058.2275173459</v>
      </c>
      <c r="I127" s="577">
        <f t="shared" si="32"/>
        <v>1293058.2275173459</v>
      </c>
      <c r="J127" s="514">
        <f t="shared" si="27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</row>
    <row r="128" spans="2:16">
      <c r="B128" s="195" t="str">
        <f t="shared" si="24"/>
        <v/>
      </c>
      <c r="C128" s="507">
        <f>IF(D93="","-",+C127+1)</f>
        <v>2037</v>
      </c>
      <c r="D128" s="374">
        <f>IF(F127+SUM(E$99:E127)=D$92,F127,D$92-SUM(E$99:E127))</f>
        <v>7849852.6199924406</v>
      </c>
      <c r="E128" s="522">
        <f t="shared" si="28"/>
        <v>388543.90476190473</v>
      </c>
      <c r="F128" s="523">
        <f t="shared" si="29"/>
        <v>7461308.7152305357</v>
      </c>
      <c r="G128" s="523">
        <f t="shared" si="30"/>
        <v>7655580.6676114881</v>
      </c>
      <c r="H128" s="526">
        <f t="shared" si="31"/>
        <v>1249368.7590469718</v>
      </c>
      <c r="I128" s="577">
        <f t="shared" si="32"/>
        <v>1249368.7590469718</v>
      </c>
      <c r="J128" s="514">
        <f t="shared" si="27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</row>
    <row r="129" spans="2:16">
      <c r="B129" s="195" t="str">
        <f t="shared" si="24"/>
        <v/>
      </c>
      <c r="C129" s="507">
        <f>IF(D93="","-",+C128+1)</f>
        <v>2038</v>
      </c>
      <c r="D129" s="374">
        <f>IF(F128+SUM(E$99:E128)=D$92,F128,D$92-SUM(E$99:E128))</f>
        <v>7461308.7152305357</v>
      </c>
      <c r="E129" s="522">
        <f t="shared" si="28"/>
        <v>388543.90476190473</v>
      </c>
      <c r="F129" s="523">
        <f t="shared" si="29"/>
        <v>7072764.8104686309</v>
      </c>
      <c r="G129" s="523">
        <f t="shared" si="30"/>
        <v>7267036.7628495833</v>
      </c>
      <c r="H129" s="526">
        <f t="shared" si="31"/>
        <v>1205679.2905765977</v>
      </c>
      <c r="I129" s="577">
        <f t="shared" si="32"/>
        <v>1205679.2905765977</v>
      </c>
      <c r="J129" s="514">
        <f t="shared" si="27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</row>
    <row r="130" spans="2:16">
      <c r="B130" s="195" t="str">
        <f t="shared" si="24"/>
        <v/>
      </c>
      <c r="C130" s="507">
        <f>IF(D93="","-",+C129+1)</f>
        <v>2039</v>
      </c>
      <c r="D130" s="374">
        <f>IF(F129+SUM(E$99:E129)=D$92,F129,D$92-SUM(E$99:E129))</f>
        <v>7072764.8104686309</v>
      </c>
      <c r="E130" s="522">
        <f t="shared" si="28"/>
        <v>388543.90476190473</v>
      </c>
      <c r="F130" s="523">
        <f t="shared" si="29"/>
        <v>6684220.905706726</v>
      </c>
      <c r="G130" s="523">
        <f t="shared" si="30"/>
        <v>6878492.8580876784</v>
      </c>
      <c r="H130" s="526">
        <f t="shared" si="31"/>
        <v>1161989.8221062236</v>
      </c>
      <c r="I130" s="577">
        <f t="shared" si="32"/>
        <v>1161989.8221062236</v>
      </c>
      <c r="J130" s="514">
        <f t="shared" si="27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</row>
    <row r="131" spans="2:16">
      <c r="B131" s="195" t="str">
        <f t="shared" si="24"/>
        <v/>
      </c>
      <c r="C131" s="507">
        <f>IF(D93="","-",+C130+1)</f>
        <v>2040</v>
      </c>
      <c r="D131" s="374">
        <f>IF(F130+SUM(E$99:E130)=D$92,F130,D$92-SUM(E$99:E130))</f>
        <v>6684220.905706726</v>
      </c>
      <c r="E131" s="522">
        <f t="shared" si="28"/>
        <v>388543.90476190473</v>
      </c>
      <c r="F131" s="523">
        <f t="shared" si="29"/>
        <v>6295677.0009448212</v>
      </c>
      <c r="G131" s="523">
        <f t="shared" si="30"/>
        <v>6489948.9533257736</v>
      </c>
      <c r="H131" s="526">
        <f t="shared" si="31"/>
        <v>1118300.3536358494</v>
      </c>
      <c r="I131" s="577">
        <f t="shared" si="32"/>
        <v>1118300.3536358494</v>
      </c>
      <c r="J131" s="514">
        <f t="shared" si="27"/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>
      <c r="B132" s="195" t="str">
        <f t="shared" si="24"/>
        <v/>
      </c>
      <c r="C132" s="507">
        <f>IF(D93="","-",+C131+1)</f>
        <v>2041</v>
      </c>
      <c r="D132" s="374">
        <f>IF(F131+SUM(E$99:E131)=D$92,F131,D$92-SUM(E$99:E131))</f>
        <v>6295677.0009448212</v>
      </c>
      <c r="E132" s="522">
        <f t="shared" si="28"/>
        <v>388543.90476190473</v>
      </c>
      <c r="F132" s="523">
        <f t="shared" si="29"/>
        <v>5907133.0961829163</v>
      </c>
      <c r="G132" s="523">
        <f t="shared" si="30"/>
        <v>6101405.0485638687</v>
      </c>
      <c r="H132" s="526">
        <f t="shared" si="31"/>
        <v>1074610.8851654753</v>
      </c>
      <c r="I132" s="577">
        <f t="shared" si="32"/>
        <v>1074610.8851654753</v>
      </c>
      <c r="J132" s="514">
        <f t="shared" si="27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>
      <c r="B133" s="195" t="str">
        <f t="shared" si="24"/>
        <v/>
      </c>
      <c r="C133" s="507">
        <f>IF(D93="","-",+C132+1)</f>
        <v>2042</v>
      </c>
      <c r="D133" s="374">
        <f>IF(F132+SUM(E$99:E132)=D$92,F132,D$92-SUM(E$99:E132))</f>
        <v>5907133.0961829163</v>
      </c>
      <c r="E133" s="522">
        <f t="shared" si="28"/>
        <v>388543.90476190473</v>
      </c>
      <c r="F133" s="523">
        <f t="shared" si="29"/>
        <v>5518589.1914210115</v>
      </c>
      <c r="G133" s="523">
        <f t="shared" si="30"/>
        <v>5712861.1438019639</v>
      </c>
      <c r="H133" s="526">
        <f t="shared" si="31"/>
        <v>1030921.4166951012</v>
      </c>
      <c r="I133" s="577">
        <f t="shared" si="32"/>
        <v>1030921.4166951012</v>
      </c>
      <c r="J133" s="514">
        <f t="shared" si="27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>
      <c r="B134" s="195" t="str">
        <f t="shared" si="24"/>
        <v/>
      </c>
      <c r="C134" s="507">
        <f>IF(D93="","-",+C133+1)</f>
        <v>2043</v>
      </c>
      <c r="D134" s="374">
        <f>IF(F133+SUM(E$99:E133)=D$92,F133,D$92-SUM(E$99:E133))</f>
        <v>5518589.1914210115</v>
      </c>
      <c r="E134" s="522">
        <f t="shared" si="28"/>
        <v>388543.90476190473</v>
      </c>
      <c r="F134" s="523">
        <f t="shared" si="29"/>
        <v>5130045.2866591066</v>
      </c>
      <c r="G134" s="523">
        <f t="shared" si="30"/>
        <v>5324317.239040059</v>
      </c>
      <c r="H134" s="526">
        <f t="shared" si="31"/>
        <v>987231.94822472706</v>
      </c>
      <c r="I134" s="577">
        <f t="shared" si="32"/>
        <v>987231.94822472706</v>
      </c>
      <c r="J134" s="514">
        <f t="shared" si="27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>
      <c r="B135" s="195" t="str">
        <f t="shared" si="24"/>
        <v/>
      </c>
      <c r="C135" s="507">
        <f>IF(D93="","-",+C134+1)</f>
        <v>2044</v>
      </c>
      <c r="D135" s="374">
        <f>IF(F134+SUM(E$99:E134)=D$92,F134,D$92-SUM(E$99:E134))</f>
        <v>5130045.2866591066</v>
      </c>
      <c r="E135" s="522">
        <f t="shared" si="28"/>
        <v>388543.90476190473</v>
      </c>
      <c r="F135" s="523">
        <f t="shared" si="29"/>
        <v>4741501.3818972018</v>
      </c>
      <c r="G135" s="523">
        <f t="shared" si="30"/>
        <v>4935773.3342781542</v>
      </c>
      <c r="H135" s="526">
        <f t="shared" si="31"/>
        <v>943542.47975435306</v>
      </c>
      <c r="I135" s="577">
        <f t="shared" si="32"/>
        <v>943542.47975435306</v>
      </c>
      <c r="J135" s="514">
        <f t="shared" si="27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>
      <c r="B136" s="195" t="str">
        <f t="shared" si="24"/>
        <v/>
      </c>
      <c r="C136" s="507">
        <f>IF(D93="","-",+C135+1)</f>
        <v>2045</v>
      </c>
      <c r="D136" s="374">
        <f>IF(F135+SUM(E$99:E135)=D$92,F135,D$92-SUM(E$99:E135))</f>
        <v>4741501.3818972018</v>
      </c>
      <c r="E136" s="522">
        <f t="shared" si="28"/>
        <v>388543.90476190473</v>
      </c>
      <c r="F136" s="523">
        <f t="shared" si="29"/>
        <v>4352957.4771352969</v>
      </c>
      <c r="G136" s="523">
        <f t="shared" si="30"/>
        <v>4547229.4295162493</v>
      </c>
      <c r="H136" s="526">
        <f t="shared" si="31"/>
        <v>899853.01128397882</v>
      </c>
      <c r="I136" s="577">
        <f t="shared" si="32"/>
        <v>899853.01128397882</v>
      </c>
      <c r="J136" s="514">
        <f t="shared" si="27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>
      <c r="B137" s="195" t="str">
        <f t="shared" si="24"/>
        <v/>
      </c>
      <c r="C137" s="507">
        <f>IF(D93="","-",+C136+1)</f>
        <v>2046</v>
      </c>
      <c r="D137" s="374">
        <f>IF(F136+SUM(E$99:E136)=D$92,F136,D$92-SUM(E$99:E136))</f>
        <v>4352957.4771352969</v>
      </c>
      <c r="E137" s="522">
        <f t="shared" si="28"/>
        <v>388543.90476190473</v>
      </c>
      <c r="F137" s="523">
        <f t="shared" si="29"/>
        <v>3964413.5723733921</v>
      </c>
      <c r="G137" s="523">
        <f t="shared" si="30"/>
        <v>4158685.5247543445</v>
      </c>
      <c r="H137" s="526">
        <f t="shared" si="31"/>
        <v>856163.5428136047</v>
      </c>
      <c r="I137" s="577">
        <f t="shared" si="32"/>
        <v>856163.5428136047</v>
      </c>
      <c r="J137" s="514">
        <f t="shared" si="27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>
      <c r="B138" s="195" t="str">
        <f t="shared" si="24"/>
        <v/>
      </c>
      <c r="C138" s="507">
        <f>IF(D93="","-",+C137+1)</f>
        <v>2047</v>
      </c>
      <c r="D138" s="374">
        <f>IF(F137+SUM(E$99:E137)=D$92,F137,D$92-SUM(E$99:E137))</f>
        <v>3964413.5723733921</v>
      </c>
      <c r="E138" s="522">
        <f t="shared" si="28"/>
        <v>388543.90476190473</v>
      </c>
      <c r="F138" s="523">
        <f t="shared" si="29"/>
        <v>3575869.6676114872</v>
      </c>
      <c r="G138" s="523">
        <f t="shared" si="30"/>
        <v>3770141.6199924396</v>
      </c>
      <c r="H138" s="526">
        <f t="shared" si="31"/>
        <v>812474.07434323069</v>
      </c>
      <c r="I138" s="577">
        <f t="shared" si="32"/>
        <v>812474.07434323069</v>
      </c>
      <c r="J138" s="514">
        <f t="shared" si="27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>
      <c r="B139" s="195" t="str">
        <f t="shared" si="24"/>
        <v/>
      </c>
      <c r="C139" s="507">
        <f>IF(D93="","-",+C138+1)</f>
        <v>2048</v>
      </c>
      <c r="D139" s="374">
        <f>IF(F138+SUM(E$99:E138)=D$92,F138,D$92-SUM(E$99:E138))</f>
        <v>3575869.6676114872</v>
      </c>
      <c r="E139" s="522">
        <f t="shared" si="28"/>
        <v>388543.90476190473</v>
      </c>
      <c r="F139" s="523">
        <f t="shared" si="29"/>
        <v>3187325.7628495824</v>
      </c>
      <c r="G139" s="523">
        <f t="shared" si="30"/>
        <v>3381597.7152305348</v>
      </c>
      <c r="H139" s="526">
        <f t="shared" si="31"/>
        <v>768784.60587285657</v>
      </c>
      <c r="I139" s="577">
        <f t="shared" si="32"/>
        <v>768784.60587285657</v>
      </c>
      <c r="J139" s="514">
        <f t="shared" si="27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>
      <c r="B140" s="195" t="str">
        <f t="shared" si="24"/>
        <v/>
      </c>
      <c r="C140" s="507">
        <f>IF(D93="","-",+C139+1)</f>
        <v>2049</v>
      </c>
      <c r="D140" s="374">
        <f>IF(F139+SUM(E$99:E139)=D$92,F139,D$92-SUM(E$99:E139))</f>
        <v>3187325.7628495824</v>
      </c>
      <c r="E140" s="522">
        <f t="shared" si="28"/>
        <v>388543.90476190473</v>
      </c>
      <c r="F140" s="523">
        <f t="shared" si="29"/>
        <v>2798781.8580876775</v>
      </c>
      <c r="G140" s="523">
        <f t="shared" si="30"/>
        <v>2993053.8104686299</v>
      </c>
      <c r="H140" s="526">
        <f t="shared" si="31"/>
        <v>725095.13740248245</v>
      </c>
      <c r="I140" s="577">
        <f t="shared" si="32"/>
        <v>725095.13740248245</v>
      </c>
      <c r="J140" s="514">
        <f t="shared" si="27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>
      <c r="B141" s="195" t="str">
        <f t="shared" si="24"/>
        <v/>
      </c>
      <c r="C141" s="507">
        <f>IF(D93="","-",+C140+1)</f>
        <v>2050</v>
      </c>
      <c r="D141" s="374">
        <f>IF(F140+SUM(E$99:E140)=D$92,F140,D$92-SUM(E$99:E140))</f>
        <v>2798781.8580876775</v>
      </c>
      <c r="E141" s="522">
        <f t="shared" si="28"/>
        <v>388543.90476190473</v>
      </c>
      <c r="F141" s="523">
        <f t="shared" si="29"/>
        <v>2410237.9533257727</v>
      </c>
      <c r="G141" s="523">
        <f t="shared" si="30"/>
        <v>2604509.9057067251</v>
      </c>
      <c r="H141" s="526">
        <f t="shared" si="31"/>
        <v>681405.66893210832</v>
      </c>
      <c r="I141" s="577">
        <f t="shared" si="32"/>
        <v>681405.66893210832</v>
      </c>
      <c r="J141" s="514">
        <f t="shared" si="27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>
      <c r="B142" s="195" t="str">
        <f t="shared" si="24"/>
        <v/>
      </c>
      <c r="C142" s="507">
        <f>IF(D93="","-",+C141+1)</f>
        <v>2051</v>
      </c>
      <c r="D142" s="374">
        <f>IF(F141+SUM(E$99:E141)=D$92,F141,D$92-SUM(E$99:E141))</f>
        <v>2410237.9533257727</v>
      </c>
      <c r="E142" s="522">
        <f t="shared" si="28"/>
        <v>388543.90476190473</v>
      </c>
      <c r="F142" s="523">
        <f t="shared" si="29"/>
        <v>2021694.0485638678</v>
      </c>
      <c r="G142" s="523">
        <f t="shared" si="30"/>
        <v>2215966.0009448202</v>
      </c>
      <c r="H142" s="526">
        <f t="shared" si="31"/>
        <v>637716.2004617342</v>
      </c>
      <c r="I142" s="577">
        <f t="shared" si="32"/>
        <v>637716.2004617342</v>
      </c>
      <c r="J142" s="514">
        <f t="shared" si="27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>
      <c r="B143" s="195" t="str">
        <f t="shared" si="24"/>
        <v/>
      </c>
      <c r="C143" s="507">
        <f>IF(D93="","-",+C142+1)</f>
        <v>2052</v>
      </c>
      <c r="D143" s="374">
        <f>IF(F142+SUM(E$99:E142)=D$92,F142,D$92-SUM(E$99:E142))</f>
        <v>2021694.0485638678</v>
      </c>
      <c r="E143" s="522">
        <f t="shared" si="28"/>
        <v>388543.90476190473</v>
      </c>
      <c r="F143" s="523">
        <f t="shared" si="29"/>
        <v>1633150.143801963</v>
      </c>
      <c r="G143" s="523">
        <f t="shared" si="30"/>
        <v>1827422.0961829154</v>
      </c>
      <c r="H143" s="526">
        <f t="shared" si="31"/>
        <v>594026.73199136008</v>
      </c>
      <c r="I143" s="577">
        <f t="shared" si="32"/>
        <v>594026.73199136008</v>
      </c>
      <c r="J143" s="514">
        <f t="shared" si="27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>
      <c r="B144" s="195" t="str">
        <f t="shared" si="24"/>
        <v/>
      </c>
      <c r="C144" s="507">
        <f>IF(D93="","-",+C143+1)</f>
        <v>2053</v>
      </c>
      <c r="D144" s="374">
        <f>IF(F143+SUM(E$99:E143)=D$92,F143,D$92-SUM(E$99:E143))</f>
        <v>1633150.143801963</v>
      </c>
      <c r="E144" s="522">
        <f t="shared" si="28"/>
        <v>388543.90476190473</v>
      </c>
      <c r="F144" s="523">
        <f t="shared" si="29"/>
        <v>1244606.2390400581</v>
      </c>
      <c r="G144" s="523">
        <f t="shared" si="30"/>
        <v>1438878.1914210105</v>
      </c>
      <c r="H144" s="526">
        <f t="shared" si="31"/>
        <v>550337.26352098596</v>
      </c>
      <c r="I144" s="577">
        <f t="shared" si="32"/>
        <v>550337.26352098596</v>
      </c>
      <c r="J144" s="514">
        <f t="shared" si="27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>
      <c r="B145" s="195" t="str">
        <f t="shared" si="24"/>
        <v/>
      </c>
      <c r="C145" s="507">
        <f>IF(D93="","-",+C144+1)</f>
        <v>2054</v>
      </c>
      <c r="D145" s="374">
        <f>IF(F144+SUM(E$99:E144)=D$92,F144,D$92-SUM(E$99:E144))</f>
        <v>1244606.2390400581</v>
      </c>
      <c r="E145" s="522">
        <f t="shared" si="28"/>
        <v>388543.90476190473</v>
      </c>
      <c r="F145" s="523">
        <f t="shared" si="29"/>
        <v>856062.33427815337</v>
      </c>
      <c r="G145" s="523">
        <f t="shared" si="30"/>
        <v>1050334.2866591057</v>
      </c>
      <c r="H145" s="526">
        <f t="shared" si="31"/>
        <v>506647.79505061184</v>
      </c>
      <c r="I145" s="577">
        <f t="shared" si="32"/>
        <v>506647.79505061184</v>
      </c>
      <c r="J145" s="514">
        <f t="shared" si="27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>
      <c r="B146" s="195" t="str">
        <f t="shared" si="24"/>
        <v/>
      </c>
      <c r="C146" s="507">
        <f>IF(D93="","-",+C145+1)</f>
        <v>2055</v>
      </c>
      <c r="D146" s="374">
        <f>IF(F145+SUM(E$99:E145)=D$92,F145,D$92-SUM(E$99:E145))</f>
        <v>856062.33427815337</v>
      </c>
      <c r="E146" s="522">
        <f t="shared" si="28"/>
        <v>388543.90476190473</v>
      </c>
      <c r="F146" s="523">
        <f t="shared" si="29"/>
        <v>467518.42951624864</v>
      </c>
      <c r="G146" s="523">
        <f t="shared" si="30"/>
        <v>661790.38189720106</v>
      </c>
      <c r="H146" s="526">
        <f t="shared" si="31"/>
        <v>462958.32658023777</v>
      </c>
      <c r="I146" s="577">
        <f t="shared" si="32"/>
        <v>462958.32658023777</v>
      </c>
      <c r="J146" s="514">
        <f t="shared" si="27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>
      <c r="B147" s="195" t="str">
        <f t="shared" si="24"/>
        <v/>
      </c>
      <c r="C147" s="507">
        <f>IF(D93="","-",+C146+1)</f>
        <v>2056</v>
      </c>
      <c r="D147" s="374">
        <f>IF(F146+SUM(E$99:E146)=D$92,F146,D$92-SUM(E$99:E146))</f>
        <v>467518.42951624864</v>
      </c>
      <c r="E147" s="522">
        <f t="shared" si="28"/>
        <v>388543.90476190473</v>
      </c>
      <c r="F147" s="523">
        <f t="shared" si="29"/>
        <v>78974.524754343904</v>
      </c>
      <c r="G147" s="523">
        <f t="shared" si="30"/>
        <v>273246.47713529627</v>
      </c>
      <c r="H147" s="526">
        <f t="shared" si="31"/>
        <v>419268.85810986365</v>
      </c>
      <c r="I147" s="577">
        <f t="shared" si="32"/>
        <v>419268.85810986365</v>
      </c>
      <c r="J147" s="514">
        <f t="shared" si="27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>
      <c r="B148" s="195" t="str">
        <f t="shared" si="24"/>
        <v/>
      </c>
      <c r="C148" s="507">
        <f>IF(D93="","-",+C147+1)</f>
        <v>2057</v>
      </c>
      <c r="D148" s="374">
        <f>IF(F147+SUM(E$99:E147)=D$92,F147,D$92-SUM(E$99:E147))</f>
        <v>78974.524754343904</v>
      </c>
      <c r="E148" s="522">
        <f t="shared" si="28"/>
        <v>78974.524754343904</v>
      </c>
      <c r="F148" s="523">
        <f t="shared" si="29"/>
        <v>0</v>
      </c>
      <c r="G148" s="523">
        <f t="shared" si="30"/>
        <v>39487.262377171952</v>
      </c>
      <c r="H148" s="526">
        <f t="shared" si="31"/>
        <v>83414.634310729845</v>
      </c>
      <c r="I148" s="577">
        <f t="shared" si="32"/>
        <v>83414.634310729845</v>
      </c>
      <c r="J148" s="514">
        <f t="shared" si="27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>
      <c r="B149" s="195" t="str">
        <f t="shared" si="24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 t="shared" si="28"/>
        <v>0</v>
      </c>
      <c r="F149" s="523">
        <f t="shared" si="29"/>
        <v>0</v>
      </c>
      <c r="G149" s="523">
        <f t="shared" si="30"/>
        <v>0</v>
      </c>
      <c r="H149" s="526">
        <f t="shared" si="31"/>
        <v>0</v>
      </c>
      <c r="I149" s="577">
        <f t="shared" si="32"/>
        <v>0</v>
      </c>
      <c r="J149" s="514">
        <f t="shared" si="27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>
      <c r="B150" s="195" t="str">
        <f t="shared" si="24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28"/>
        <v>0</v>
      </c>
      <c r="F150" s="523">
        <f t="shared" si="29"/>
        <v>0</v>
      </c>
      <c r="G150" s="523">
        <f t="shared" si="30"/>
        <v>0</v>
      </c>
      <c r="H150" s="526">
        <f t="shared" si="31"/>
        <v>0</v>
      </c>
      <c r="I150" s="577">
        <f t="shared" si="32"/>
        <v>0</v>
      </c>
      <c r="J150" s="514">
        <f t="shared" si="27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>
      <c r="B151" s="195" t="str">
        <f t="shared" si="24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28"/>
        <v>0</v>
      </c>
      <c r="F151" s="523">
        <f t="shared" si="29"/>
        <v>0</v>
      </c>
      <c r="G151" s="523">
        <f t="shared" si="30"/>
        <v>0</v>
      </c>
      <c r="H151" s="526">
        <f t="shared" si="31"/>
        <v>0</v>
      </c>
      <c r="I151" s="577">
        <f t="shared" si="32"/>
        <v>0</v>
      </c>
      <c r="J151" s="514">
        <f t="shared" si="27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>
      <c r="B152" s="195" t="str">
        <f t="shared" si="24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28"/>
        <v>0</v>
      </c>
      <c r="F152" s="523">
        <f t="shared" si="29"/>
        <v>0</v>
      </c>
      <c r="G152" s="523">
        <f t="shared" si="30"/>
        <v>0</v>
      </c>
      <c r="H152" s="526">
        <f t="shared" si="31"/>
        <v>0</v>
      </c>
      <c r="I152" s="577">
        <f t="shared" si="32"/>
        <v>0</v>
      </c>
      <c r="J152" s="514">
        <f t="shared" si="27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>
      <c r="B153" s="195" t="str">
        <f t="shared" si="24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28"/>
        <v>0</v>
      </c>
      <c r="F153" s="523">
        <f t="shared" si="29"/>
        <v>0</v>
      </c>
      <c r="G153" s="523">
        <f t="shared" si="30"/>
        <v>0</v>
      </c>
      <c r="H153" s="526">
        <f t="shared" si="31"/>
        <v>0</v>
      </c>
      <c r="I153" s="577">
        <f t="shared" si="32"/>
        <v>0</v>
      </c>
      <c r="J153" s="514">
        <f t="shared" si="27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.5" thickBot="1">
      <c r="B154" s="195" t="str">
        <f t="shared" si="24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28"/>
        <v>0</v>
      </c>
      <c r="F154" s="523">
        <f t="shared" si="29"/>
        <v>0</v>
      </c>
      <c r="G154" s="523">
        <f t="shared" si="30"/>
        <v>0</v>
      </c>
      <c r="H154" s="526">
        <f t="shared" si="31"/>
        <v>0</v>
      </c>
      <c r="I154" s="577">
        <f t="shared" si="32"/>
        <v>0</v>
      </c>
      <c r="J154" s="514">
        <f t="shared" si="27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>
      <c r="C155" s="374" t="s">
        <v>78</v>
      </c>
      <c r="D155" s="375"/>
      <c r="E155" s="375">
        <f>SUM(E99:E154)</f>
        <v>16318844</v>
      </c>
      <c r="F155" s="375"/>
      <c r="G155" s="375"/>
      <c r="H155" s="375">
        <f>SUM(H99:H154)</f>
        <v>55312997.406286515</v>
      </c>
      <c r="I155" s="375">
        <f>SUM(I99:I154)</f>
        <v>55312997.406286515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Q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826284.70992984762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826284.70992984762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666" t="s">
        <v>472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8402687.4800000004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200063.98761904764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 t="shared" ref="K24:K29" si="11">G24</f>
        <v>1068934.7345413081</v>
      </c>
      <c r="L24" s="519">
        <f t="shared" si="8"/>
        <v>0</v>
      </c>
      <c r="M24" s="518">
        <f t="shared" ref="M24:M29" si="12"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 t="shared" si="11"/>
        <v>1010847.9921071748</v>
      </c>
      <c r="L25" s="519">
        <f t="shared" si="8"/>
        <v>0</v>
      </c>
      <c r="M25" s="518">
        <f t="shared" si="12"/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>
      <c r="B26" s="195" t="str">
        <f t="shared" si="5"/>
        <v/>
      </c>
      <c r="C26" s="507">
        <f t="shared" si="6"/>
        <v>2018</v>
      </c>
      <c r="D26" s="515">
        <v>6484100.6080874037</v>
      </c>
      <c r="E26" s="520">
        <v>204943.59707317073</v>
      </c>
      <c r="F26" s="515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 t="shared" si="11"/>
        <v>1016010.9603176524</v>
      </c>
      <c r="L26" s="519">
        <f t="shared" si="8"/>
        <v>0</v>
      </c>
      <c r="M26" s="518">
        <f t="shared" si="12"/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>
      <c r="B27" s="195" t="str">
        <f t="shared" si="5"/>
        <v/>
      </c>
      <c r="C27" s="507">
        <f t="shared" si="6"/>
        <v>2019</v>
      </c>
      <c r="D27" s="515">
        <v>6279157.0110142333</v>
      </c>
      <c r="E27" s="520">
        <v>204943.59707317073</v>
      </c>
      <c r="F27" s="515">
        <v>6074213.413941063</v>
      </c>
      <c r="G27" s="516">
        <v>989963.83851652173</v>
      </c>
      <c r="H27" s="510">
        <v>989963.83851652173</v>
      </c>
      <c r="I27" s="511">
        <f t="shared" si="7"/>
        <v>0</v>
      </c>
      <c r="J27" s="511"/>
      <c r="K27" s="518">
        <f t="shared" si="11"/>
        <v>989963.83851652173</v>
      </c>
      <c r="L27" s="519">
        <f t="shared" ref="L27" si="13">IF(K27&lt;&gt;0,+G27-K27,0)</f>
        <v>0</v>
      </c>
      <c r="M27" s="518">
        <f t="shared" si="12"/>
        <v>989963.83851652173</v>
      </c>
      <c r="N27" s="514">
        <f t="shared" si="1"/>
        <v>0</v>
      </c>
      <c r="O27" s="514">
        <f t="shared" si="2"/>
        <v>0</v>
      </c>
      <c r="P27" s="272"/>
    </row>
    <row r="28" spans="2:16">
      <c r="B28" s="195" t="str">
        <f t="shared" si="5"/>
        <v/>
      </c>
      <c r="C28" s="507">
        <f t="shared" si="6"/>
        <v>2020</v>
      </c>
      <c r="D28" s="515">
        <v>6074213.413941063</v>
      </c>
      <c r="E28" s="520">
        <v>204943.59707317073</v>
      </c>
      <c r="F28" s="515">
        <v>5869269.8168678926</v>
      </c>
      <c r="G28" s="516">
        <v>816064.49414072814</v>
      </c>
      <c r="H28" s="510">
        <v>816064.49414072814</v>
      </c>
      <c r="I28" s="511">
        <f t="shared" si="7"/>
        <v>0</v>
      </c>
      <c r="J28" s="511"/>
      <c r="K28" s="518">
        <f t="shared" si="11"/>
        <v>816064.49414072814</v>
      </c>
      <c r="L28" s="519">
        <f t="shared" ref="L28" si="14">IF(K28&lt;&gt;0,+G28-K28,0)</f>
        <v>0</v>
      </c>
      <c r="M28" s="518">
        <f t="shared" si="12"/>
        <v>816064.49414072814</v>
      </c>
      <c r="N28" s="514">
        <f t="shared" si="1"/>
        <v>0</v>
      </c>
      <c r="O28" s="514">
        <f t="shared" si="2"/>
        <v>0</v>
      </c>
      <c r="P28" s="272"/>
    </row>
    <row r="29" spans="2:16">
      <c r="B29" s="195" t="str">
        <f t="shared" si="5"/>
        <v>IU</v>
      </c>
      <c r="C29" s="507">
        <f t="shared" si="6"/>
        <v>2021</v>
      </c>
      <c r="D29" s="515">
        <v>5878802.0771968784</v>
      </c>
      <c r="E29" s="520">
        <v>200063.98761904764</v>
      </c>
      <c r="F29" s="515">
        <v>5678738.0895778304</v>
      </c>
      <c r="G29" s="516">
        <v>812639.88121443952</v>
      </c>
      <c r="H29" s="510">
        <v>812639.88121443952</v>
      </c>
      <c r="I29" s="511">
        <f t="shared" si="7"/>
        <v>0</v>
      </c>
      <c r="J29" s="511"/>
      <c r="K29" s="518">
        <f t="shared" si="11"/>
        <v>812639.88121443952</v>
      </c>
      <c r="L29" s="519">
        <f t="shared" ref="L29" si="15">IF(K29&lt;&gt;0,+G29-K29,0)</f>
        <v>0</v>
      </c>
      <c r="M29" s="518">
        <f t="shared" si="12"/>
        <v>812639.88121443952</v>
      </c>
      <c r="N29" s="514">
        <f t="shared" si="1"/>
        <v>0</v>
      </c>
      <c r="O29" s="514">
        <f t="shared" si="2"/>
        <v>0</v>
      </c>
      <c r="P29" s="272"/>
    </row>
    <row r="30" spans="2:16">
      <c r="B30" s="195" t="str">
        <f t="shared" si="5"/>
        <v>IU</v>
      </c>
      <c r="C30" s="507">
        <f t="shared" si="6"/>
        <v>2022</v>
      </c>
      <c r="D30" s="523">
        <f>IF(F29+SUM(E$17:E29)=D$10,F29,D$10-SUM(E$17:E29))</f>
        <v>5669205.8292488456</v>
      </c>
      <c r="E30" s="522">
        <f t="shared" ref="E30:E72" si="16">IF(+I$14&lt;F29,I$14,D30)</f>
        <v>200063.98761904764</v>
      </c>
      <c r="F30" s="523">
        <f t="shared" ref="F30:F72" si="17">+D30-E30</f>
        <v>5469141.8416297976</v>
      </c>
      <c r="G30" s="524">
        <f t="shared" ref="G30:G72" si="18">+I$12*((D30+F30)/2)+E30</f>
        <v>826284.70992984762</v>
      </c>
      <c r="H30" s="491">
        <f t="shared" ref="H30:H72" si="19">+I$13*((D30+F30)/2)+E30</f>
        <v>826284.70992984762</v>
      </c>
      <c r="I30" s="511">
        <f t="shared" si="7"/>
        <v>0</v>
      </c>
      <c r="J30" s="511"/>
      <c r="K30" s="525"/>
      <c r="L30" s="514">
        <f t="shared" si="0"/>
        <v>0</v>
      </c>
      <c r="M30" s="525"/>
      <c r="N30" s="514">
        <f t="shared" si="1"/>
        <v>0</v>
      </c>
      <c r="O30" s="514">
        <f t="shared" si="2"/>
        <v>0</v>
      </c>
      <c r="P30" s="272"/>
    </row>
    <row r="31" spans="2:16">
      <c r="B31" s="195"/>
      <c r="C31" s="507">
        <f t="shared" si="6"/>
        <v>2023</v>
      </c>
      <c r="D31" s="523">
        <f>IF(F30+SUM(E$17:E30)=D$10,F30,D$10-SUM(E$17:E30))</f>
        <v>5469141.8416297976</v>
      </c>
      <c r="E31" s="522">
        <f t="shared" si="16"/>
        <v>200063.98761904764</v>
      </c>
      <c r="F31" s="523">
        <f t="shared" si="17"/>
        <v>5269077.8540107496</v>
      </c>
      <c r="G31" s="524">
        <f t="shared" si="18"/>
        <v>803788.69552319788</v>
      </c>
      <c r="H31" s="491">
        <f t="shared" si="19"/>
        <v>803788.69552319788</v>
      </c>
      <c r="I31" s="511">
        <f t="shared" si="7"/>
        <v>0</v>
      </c>
      <c r="J31" s="511"/>
      <c r="K31" s="525"/>
      <c r="L31" s="514">
        <f t="shared" si="0"/>
        <v>0</v>
      </c>
      <c r="M31" s="525"/>
      <c r="N31" s="514">
        <f t="shared" si="1"/>
        <v>0</v>
      </c>
      <c r="O31" s="514">
        <f t="shared" si="2"/>
        <v>0</v>
      </c>
      <c r="P31" s="272"/>
    </row>
    <row r="32" spans="2:16">
      <c r="B32" s="582" t="str">
        <f t="shared" si="5"/>
        <v/>
      </c>
      <c r="C32" s="507">
        <f t="shared" si="6"/>
        <v>2024</v>
      </c>
      <c r="D32" s="523">
        <f>IF(F31+SUM(E$17:E31)=D$10,F31,D$10-SUM(E$17:E31))</f>
        <v>5269077.8540107496</v>
      </c>
      <c r="E32" s="522">
        <f t="shared" si="16"/>
        <v>200063.98761904764</v>
      </c>
      <c r="F32" s="523">
        <f t="shared" si="17"/>
        <v>5069013.8663917016</v>
      </c>
      <c r="G32" s="524">
        <f t="shared" si="18"/>
        <v>781292.68111654825</v>
      </c>
      <c r="H32" s="491">
        <f t="shared" si="19"/>
        <v>781292.68111654825</v>
      </c>
      <c r="I32" s="511">
        <f t="shared" si="7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5069013.8663917016</v>
      </c>
      <c r="E33" s="522">
        <f t="shared" si="16"/>
        <v>200063.98761904764</v>
      </c>
      <c r="F33" s="523">
        <f t="shared" si="17"/>
        <v>4868949.8787726536</v>
      </c>
      <c r="G33" s="524">
        <f t="shared" si="18"/>
        <v>758796.66670989862</v>
      </c>
      <c r="H33" s="491">
        <f t="shared" si="19"/>
        <v>758796.66670989862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4868949.8787726536</v>
      </c>
      <c r="E34" s="522">
        <f t="shared" si="16"/>
        <v>200063.98761904764</v>
      </c>
      <c r="F34" s="523">
        <f t="shared" si="17"/>
        <v>4668885.8911536057</v>
      </c>
      <c r="G34" s="524">
        <f t="shared" si="18"/>
        <v>736300.65230324899</v>
      </c>
      <c r="H34" s="491">
        <f t="shared" si="19"/>
        <v>736300.65230324899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4668885.8911536057</v>
      </c>
      <c r="E35" s="522">
        <f t="shared" si="16"/>
        <v>200063.98761904764</v>
      </c>
      <c r="F35" s="523">
        <f t="shared" si="17"/>
        <v>4468821.9035345577</v>
      </c>
      <c r="G35" s="524">
        <f t="shared" si="18"/>
        <v>713804.63789659948</v>
      </c>
      <c r="H35" s="491">
        <f t="shared" si="19"/>
        <v>713804.63789659948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4468821.9035345577</v>
      </c>
      <c r="E36" s="522">
        <f t="shared" si="16"/>
        <v>200063.98761904764</v>
      </c>
      <c r="F36" s="523">
        <f t="shared" si="17"/>
        <v>4268757.9159155097</v>
      </c>
      <c r="G36" s="524">
        <f t="shared" si="18"/>
        <v>691308.62348994985</v>
      </c>
      <c r="H36" s="491">
        <f t="shared" si="19"/>
        <v>691308.62348994985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4268757.9159155097</v>
      </c>
      <c r="E37" s="522">
        <f t="shared" si="16"/>
        <v>200063.98761904764</v>
      </c>
      <c r="F37" s="523">
        <f t="shared" si="17"/>
        <v>4068693.9282964622</v>
      </c>
      <c r="G37" s="524">
        <f t="shared" si="18"/>
        <v>668812.60908330022</v>
      </c>
      <c r="H37" s="491">
        <f t="shared" si="19"/>
        <v>668812.60908330022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4068693.9282964622</v>
      </c>
      <c r="E38" s="522">
        <f t="shared" si="16"/>
        <v>200063.98761904764</v>
      </c>
      <c r="F38" s="523">
        <f t="shared" si="17"/>
        <v>3868629.9406774146</v>
      </c>
      <c r="G38" s="524">
        <f t="shared" si="18"/>
        <v>646316.59467665059</v>
      </c>
      <c r="H38" s="491">
        <f t="shared" si="19"/>
        <v>646316.59467665059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3868629.9406774146</v>
      </c>
      <c r="E39" s="522">
        <f t="shared" si="16"/>
        <v>200063.98761904764</v>
      </c>
      <c r="F39" s="523">
        <f t="shared" si="17"/>
        <v>3668565.9530583671</v>
      </c>
      <c r="G39" s="524">
        <f t="shared" si="18"/>
        <v>623820.58027000097</v>
      </c>
      <c r="H39" s="491">
        <f t="shared" si="19"/>
        <v>623820.58027000097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3668565.9530583671</v>
      </c>
      <c r="E40" s="522">
        <f t="shared" si="16"/>
        <v>200063.98761904764</v>
      </c>
      <c r="F40" s="523">
        <f t="shared" si="17"/>
        <v>3468501.9654393196</v>
      </c>
      <c r="G40" s="524">
        <f t="shared" si="18"/>
        <v>601324.56586335145</v>
      </c>
      <c r="H40" s="491">
        <f t="shared" si="19"/>
        <v>601324.56586335145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3468501.9654393196</v>
      </c>
      <c r="E41" s="522">
        <f t="shared" si="16"/>
        <v>200063.98761904764</v>
      </c>
      <c r="F41" s="523">
        <f t="shared" si="17"/>
        <v>3268437.9778202721</v>
      </c>
      <c r="G41" s="524">
        <f t="shared" si="18"/>
        <v>578828.55145670183</v>
      </c>
      <c r="H41" s="491">
        <f t="shared" si="19"/>
        <v>578828.55145670183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3268437.9778202721</v>
      </c>
      <c r="E42" s="522">
        <f t="shared" si="16"/>
        <v>200063.98761904764</v>
      </c>
      <c r="F42" s="523">
        <f t="shared" si="17"/>
        <v>3068373.9902012246</v>
      </c>
      <c r="G42" s="524">
        <f t="shared" si="18"/>
        <v>556332.53705005231</v>
      </c>
      <c r="H42" s="491">
        <f t="shared" si="19"/>
        <v>556332.53705005231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3068373.9902012246</v>
      </c>
      <c r="E43" s="522">
        <f t="shared" si="16"/>
        <v>200063.98761904764</v>
      </c>
      <c r="F43" s="523">
        <f t="shared" si="17"/>
        <v>2868310.0025821771</v>
      </c>
      <c r="G43" s="524">
        <f t="shared" si="18"/>
        <v>533836.52264340268</v>
      </c>
      <c r="H43" s="491">
        <f t="shared" si="19"/>
        <v>533836.52264340268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2868310.0025821771</v>
      </c>
      <c r="E44" s="522">
        <f t="shared" si="16"/>
        <v>200063.98761904764</v>
      </c>
      <c r="F44" s="523">
        <f t="shared" si="17"/>
        <v>2668246.0149631295</v>
      </c>
      <c r="G44" s="524">
        <f t="shared" si="18"/>
        <v>511340.50823675311</v>
      </c>
      <c r="H44" s="491">
        <f t="shared" si="19"/>
        <v>511340.50823675311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2668246.0149631295</v>
      </c>
      <c r="E45" s="522">
        <f t="shared" si="16"/>
        <v>200063.98761904764</v>
      </c>
      <c r="F45" s="523">
        <f t="shared" si="17"/>
        <v>2468182.027344082</v>
      </c>
      <c r="G45" s="524">
        <f t="shared" si="18"/>
        <v>488844.49383010349</v>
      </c>
      <c r="H45" s="491">
        <f t="shared" si="19"/>
        <v>488844.49383010349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2468182.027344082</v>
      </c>
      <c r="E46" s="522">
        <f t="shared" si="16"/>
        <v>200063.98761904764</v>
      </c>
      <c r="F46" s="523">
        <f t="shared" si="17"/>
        <v>2268118.0397250345</v>
      </c>
      <c r="G46" s="524">
        <f t="shared" si="18"/>
        <v>466348.47942345397</v>
      </c>
      <c r="H46" s="491">
        <f t="shared" si="19"/>
        <v>466348.47942345397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2268118.0397250345</v>
      </c>
      <c r="E47" s="522">
        <f t="shared" si="16"/>
        <v>200063.98761904764</v>
      </c>
      <c r="F47" s="523">
        <f t="shared" si="17"/>
        <v>2068054.052105987</v>
      </c>
      <c r="G47" s="524">
        <f t="shared" si="18"/>
        <v>443852.46501680434</v>
      </c>
      <c r="H47" s="491">
        <f t="shared" si="19"/>
        <v>443852.46501680434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2068054.052105987</v>
      </c>
      <c r="E48" s="522">
        <f t="shared" si="16"/>
        <v>200063.98761904764</v>
      </c>
      <c r="F48" s="523">
        <f t="shared" si="17"/>
        <v>1867990.0644869395</v>
      </c>
      <c r="G48" s="524">
        <f t="shared" si="18"/>
        <v>421356.45061015477</v>
      </c>
      <c r="H48" s="491">
        <f t="shared" si="19"/>
        <v>421356.45061015477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1867990.0644869395</v>
      </c>
      <c r="E49" s="522">
        <f t="shared" si="16"/>
        <v>200063.98761904764</v>
      </c>
      <c r="F49" s="523">
        <f t="shared" si="17"/>
        <v>1667926.0768678919</v>
      </c>
      <c r="G49" s="524">
        <f t="shared" si="18"/>
        <v>398860.43620350526</v>
      </c>
      <c r="H49" s="491">
        <f t="shared" si="19"/>
        <v>398860.43620350526</v>
      </c>
      <c r="I49" s="511">
        <f t="shared" si="7"/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1667926.0768678919</v>
      </c>
      <c r="E50" s="522">
        <f t="shared" si="16"/>
        <v>200063.98761904764</v>
      </c>
      <c r="F50" s="523">
        <f t="shared" si="17"/>
        <v>1467862.0892488444</v>
      </c>
      <c r="G50" s="524">
        <f t="shared" si="18"/>
        <v>376364.42179685563</v>
      </c>
      <c r="H50" s="491">
        <f t="shared" si="19"/>
        <v>376364.42179685563</v>
      </c>
      <c r="I50" s="511">
        <f t="shared" si="7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1467862.0892488444</v>
      </c>
      <c r="E51" s="522">
        <f t="shared" si="16"/>
        <v>200063.98761904764</v>
      </c>
      <c r="F51" s="523">
        <f t="shared" si="17"/>
        <v>1267798.1016297969</v>
      </c>
      <c r="G51" s="524">
        <f t="shared" si="18"/>
        <v>353868.40739020606</v>
      </c>
      <c r="H51" s="491">
        <f t="shared" si="19"/>
        <v>353868.40739020606</v>
      </c>
      <c r="I51" s="511">
        <f t="shared" si="7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1267798.1016297969</v>
      </c>
      <c r="E52" s="522">
        <f t="shared" si="16"/>
        <v>200063.98761904764</v>
      </c>
      <c r="F52" s="523">
        <f t="shared" si="17"/>
        <v>1067734.1140107494</v>
      </c>
      <c r="G52" s="524">
        <f t="shared" si="18"/>
        <v>331372.39298355649</v>
      </c>
      <c r="H52" s="491">
        <f t="shared" si="19"/>
        <v>331372.39298355649</v>
      </c>
      <c r="I52" s="511">
        <f t="shared" si="7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1067734.1140107494</v>
      </c>
      <c r="E53" s="522">
        <f t="shared" si="16"/>
        <v>200063.98761904764</v>
      </c>
      <c r="F53" s="523">
        <f t="shared" si="17"/>
        <v>867670.12639170175</v>
      </c>
      <c r="G53" s="524">
        <f t="shared" si="18"/>
        <v>308876.37857690692</v>
      </c>
      <c r="H53" s="491">
        <f t="shared" si="19"/>
        <v>308876.37857690692</v>
      </c>
      <c r="I53" s="511">
        <f t="shared" si="7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582" t="str">
        <f t="shared" si="5"/>
        <v/>
      </c>
      <c r="C54" s="507">
        <f t="shared" si="6"/>
        <v>2046</v>
      </c>
      <c r="D54" s="523">
        <f>IF(F53+SUM(E$17:E53)=D$10,F53,D$10-SUM(E$17:E53))</f>
        <v>867670.12639170175</v>
      </c>
      <c r="E54" s="522">
        <f t="shared" si="16"/>
        <v>200063.98761904764</v>
      </c>
      <c r="F54" s="523">
        <f t="shared" si="17"/>
        <v>667606.13877265411</v>
      </c>
      <c r="G54" s="524">
        <f t="shared" si="18"/>
        <v>286380.36417025729</v>
      </c>
      <c r="H54" s="491">
        <f t="shared" si="19"/>
        <v>286380.36417025729</v>
      </c>
      <c r="I54" s="511">
        <f t="shared" si="7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667606.13877265411</v>
      </c>
      <c r="E55" s="522">
        <f t="shared" si="16"/>
        <v>200063.98761904764</v>
      </c>
      <c r="F55" s="523">
        <f t="shared" si="17"/>
        <v>467542.15115360648</v>
      </c>
      <c r="G55" s="524">
        <f t="shared" si="18"/>
        <v>263884.34976360772</v>
      </c>
      <c r="H55" s="491">
        <f t="shared" si="19"/>
        <v>263884.34976360772</v>
      </c>
      <c r="I55" s="511">
        <f t="shared" si="7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>IU</v>
      </c>
      <c r="C56" s="507">
        <f t="shared" si="6"/>
        <v>2048</v>
      </c>
      <c r="D56" s="523">
        <f>IF(F55+SUM(E$17:E55)=D$10,F55,D$10-SUM(E$17:E55))</f>
        <v>467542.15115360171</v>
      </c>
      <c r="E56" s="522">
        <f t="shared" si="16"/>
        <v>200063.98761904764</v>
      </c>
      <c r="F56" s="523">
        <f t="shared" si="17"/>
        <v>267478.16353455407</v>
      </c>
      <c r="G56" s="524">
        <f t="shared" si="18"/>
        <v>241388.33535695757</v>
      </c>
      <c r="H56" s="491">
        <f t="shared" si="19"/>
        <v>241388.33535695757</v>
      </c>
      <c r="I56" s="511">
        <f t="shared" si="7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267478.16353455407</v>
      </c>
      <c r="E57" s="522">
        <f t="shared" si="16"/>
        <v>200063.98761904764</v>
      </c>
      <c r="F57" s="523">
        <f t="shared" si="17"/>
        <v>67414.175915506436</v>
      </c>
      <c r="G57" s="524">
        <f t="shared" si="18"/>
        <v>218892.320950308</v>
      </c>
      <c r="H57" s="491">
        <f t="shared" si="19"/>
        <v>218892.320950308</v>
      </c>
      <c r="I57" s="511">
        <f t="shared" si="7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 t="shared" si="6"/>
        <v>2050</v>
      </c>
      <c r="D58" s="523">
        <f>IF(F57+SUM(E$17:E57)=D$10,F57,D$10-SUM(E$17:E57))</f>
        <v>67414.175915506436</v>
      </c>
      <c r="E58" s="522">
        <f t="shared" si="16"/>
        <v>67414.175915506436</v>
      </c>
      <c r="F58" s="523">
        <f t="shared" si="17"/>
        <v>0</v>
      </c>
      <c r="G58" s="524">
        <f t="shared" si="18"/>
        <v>71204.338979474211</v>
      </c>
      <c r="H58" s="491">
        <f t="shared" si="19"/>
        <v>71204.338979474211</v>
      </c>
      <c r="I58" s="511">
        <f t="shared" si="7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0</v>
      </c>
      <c r="E59" s="522">
        <f t="shared" si="16"/>
        <v>0</v>
      </c>
      <c r="F59" s="523">
        <f t="shared" si="17"/>
        <v>0</v>
      </c>
      <c r="G59" s="524">
        <f t="shared" si="18"/>
        <v>0</v>
      </c>
      <c r="H59" s="491">
        <f t="shared" si="19"/>
        <v>0</v>
      </c>
      <c r="I59" s="511">
        <f t="shared" si="7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18"/>
        <v>0</v>
      </c>
      <c r="H60" s="491">
        <f t="shared" si="19"/>
        <v>0</v>
      </c>
      <c r="I60" s="511">
        <f t="shared" si="7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6">
        <f t="shared" si="18"/>
        <v>0</v>
      </c>
      <c r="H61" s="491">
        <f t="shared" si="19"/>
        <v>0</v>
      </c>
      <c r="I61" s="511">
        <f t="shared" si="7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6">
        <f t="shared" si="18"/>
        <v>0</v>
      </c>
      <c r="H62" s="491">
        <f t="shared" si="19"/>
        <v>0</v>
      </c>
      <c r="I62" s="511">
        <f t="shared" si="7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6">
        <f t="shared" si="18"/>
        <v>0</v>
      </c>
      <c r="H63" s="491">
        <f t="shared" si="19"/>
        <v>0</v>
      </c>
      <c r="I63" s="511">
        <f t="shared" si="7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6">
        <f t="shared" si="18"/>
        <v>0</v>
      </c>
      <c r="H64" s="491">
        <f t="shared" si="19"/>
        <v>0</v>
      </c>
      <c r="I64" s="511">
        <f t="shared" si="7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6">
        <f t="shared" si="18"/>
        <v>0</v>
      </c>
      <c r="H65" s="491">
        <f t="shared" si="19"/>
        <v>0</v>
      </c>
      <c r="I65" s="511">
        <f t="shared" si="7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6">
        <f t="shared" si="18"/>
        <v>0</v>
      </c>
      <c r="H66" s="491">
        <f t="shared" si="19"/>
        <v>0</v>
      </c>
      <c r="I66" s="511">
        <f t="shared" si="7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6">
        <f t="shared" si="18"/>
        <v>0</v>
      </c>
      <c r="H67" s="491">
        <f t="shared" si="19"/>
        <v>0</v>
      </c>
      <c r="I67" s="511">
        <f t="shared" si="7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6">
        <f t="shared" si="18"/>
        <v>0</v>
      </c>
      <c r="H68" s="491">
        <f t="shared" si="19"/>
        <v>0</v>
      </c>
      <c r="I68" s="511">
        <f t="shared" si="7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6">
        <f t="shared" si="18"/>
        <v>0</v>
      </c>
      <c r="H69" s="491">
        <f t="shared" si="19"/>
        <v>0</v>
      </c>
      <c r="I69" s="511">
        <f t="shared" si="7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6">
        <f t="shared" si="18"/>
        <v>0</v>
      </c>
      <c r="H70" s="491">
        <f t="shared" si="19"/>
        <v>0</v>
      </c>
      <c r="I70" s="511">
        <f t="shared" si="7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6">
        <f t="shared" si="18"/>
        <v>0</v>
      </c>
      <c r="H71" s="491">
        <f t="shared" si="19"/>
        <v>0</v>
      </c>
      <c r="I71" s="511">
        <f t="shared" si="7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16"/>
        <v>0</v>
      </c>
      <c r="F72" s="528">
        <f t="shared" si="17"/>
        <v>0</v>
      </c>
      <c r="G72" s="530">
        <f t="shared" si="18"/>
        <v>0</v>
      </c>
      <c r="H72" s="471">
        <f t="shared" si="19"/>
        <v>0</v>
      </c>
      <c r="I72" s="531">
        <f t="shared" si="7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8402687.4800000004</v>
      </c>
      <c r="F73" s="375"/>
      <c r="G73" s="375">
        <f>SUM(G17:G72)</f>
        <v>30057509.573547713</v>
      </c>
      <c r="H73" s="375">
        <f>SUM(H17:H72)</f>
        <v>30057509.573547713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816064.49414072814</v>
      </c>
      <c r="N87" s="546">
        <f>IF(J92&lt;D11,0,VLOOKUP(J92,C17:O72,11))</f>
        <v>816064.49414072814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856667.26239535783</v>
      </c>
      <c r="N88" s="550">
        <f>IF(J92&lt;D11,0,VLOOKUP(J92,C99:P154,7))</f>
        <v>856667.26239535783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40602.768254629686</v>
      </c>
      <c r="N89" s="555">
        <f>+N88-N87</f>
        <v>40602.768254629686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8402687.4800000004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200063.98761904764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23">+I99-H99</f>
        <v>0</v>
      </c>
      <c r="K99" s="514"/>
      <c r="L99" s="512">
        <f t="shared" ref="L99:L104" si="24">H99</f>
        <v>796120</v>
      </c>
      <c r="M99" s="513">
        <f t="shared" ref="M99:M130" si="25">IF(L99&lt;&gt;0,+H99-L99,0)</f>
        <v>0</v>
      </c>
      <c r="N99" s="512">
        <f t="shared" ref="N99:N104" si="26">I99</f>
        <v>796120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23"/>
        <v>0</v>
      </c>
      <c r="K100" s="514"/>
      <c r="L100" s="518">
        <f t="shared" si="24"/>
        <v>1541731.3961161568</v>
      </c>
      <c r="M100" s="519">
        <f t="shared" si="25"/>
        <v>0</v>
      </c>
      <c r="N100" s="518">
        <f t="shared" si="26"/>
        <v>1541731.3961161568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23"/>
        <v>0</v>
      </c>
      <c r="K101" s="514"/>
      <c r="L101" s="518">
        <f t="shared" si="24"/>
        <v>1387315.6975317788</v>
      </c>
      <c r="M101" s="519">
        <f t="shared" si="25"/>
        <v>0</v>
      </c>
      <c r="N101" s="518">
        <f t="shared" si="26"/>
        <v>1387315.6975317788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23"/>
        <v>0</v>
      </c>
      <c r="K102" s="514"/>
      <c r="L102" s="518">
        <f t="shared" si="24"/>
        <v>1332406.4149067886</v>
      </c>
      <c r="M102" s="519">
        <f t="shared" si="25"/>
        <v>0</v>
      </c>
      <c r="N102" s="518">
        <f t="shared" si="26"/>
        <v>1332406.4149067886</v>
      </c>
      <c r="O102" s="514">
        <f t="shared" si="27"/>
        <v>0</v>
      </c>
      <c r="P102" s="514">
        <f t="shared" si="28"/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24"/>
        <v>1214060.1321062704</v>
      </c>
      <c r="M103" s="519">
        <f t="shared" ref="M103:M108" si="30">IF(L103&lt;&gt;0,+H103-L103,0)</f>
        <v>0</v>
      </c>
      <c r="N103" s="518">
        <f t="shared" si="26"/>
        <v>1214060.1321062704</v>
      </c>
      <c r="O103" s="514">
        <f t="shared" ref="O103:O108" si="31">IF(N103&lt;&gt;0,+I103-N103,0)</f>
        <v>0</v>
      </c>
      <c r="P103" s="514">
        <f t="shared" ref="P103:P108" si="32"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24"/>
        <v>1191601.6940490135</v>
      </c>
      <c r="M104" s="519">
        <f t="shared" si="30"/>
        <v>0</v>
      </c>
      <c r="N104" s="518">
        <f t="shared" si="26"/>
        <v>1191601.6940490135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23"/>
        <v>0</v>
      </c>
      <c r="K105" s="514"/>
      <c r="L105" s="518">
        <f t="shared" ref="L105:L110" si="33">H105</f>
        <v>1134932.5435262297</v>
      </c>
      <c r="M105" s="519">
        <f t="shared" si="30"/>
        <v>0</v>
      </c>
      <c r="N105" s="518">
        <f t="shared" ref="N105:N110" si="34">I105</f>
        <v>1134932.5435262297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23"/>
        <v>0</v>
      </c>
      <c r="K106" s="514"/>
      <c r="L106" s="518">
        <f t="shared" si="33"/>
        <v>1070988.2339652905</v>
      </c>
      <c r="M106" s="519">
        <f t="shared" si="30"/>
        <v>0</v>
      </c>
      <c r="N106" s="518">
        <f t="shared" si="34"/>
        <v>1070988.2339652905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23"/>
        <v>0</v>
      </c>
      <c r="K107" s="514"/>
      <c r="L107" s="518">
        <f t="shared" si="33"/>
        <v>1013835.8551552552</v>
      </c>
      <c r="M107" s="519">
        <f t="shared" si="30"/>
        <v>0</v>
      </c>
      <c r="N107" s="518">
        <f t="shared" si="34"/>
        <v>1013835.8551552552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23"/>
        <v>0</v>
      </c>
      <c r="K108" s="514"/>
      <c r="L108" s="518">
        <f t="shared" si="33"/>
        <v>886411.49004878511</v>
      </c>
      <c r="M108" s="519">
        <f t="shared" si="30"/>
        <v>0</v>
      </c>
      <c r="N108" s="518">
        <f t="shared" si="34"/>
        <v>886411.49004878511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6399188.6328493077</v>
      </c>
      <c r="E109" s="516">
        <v>195411.33674418606</v>
      </c>
      <c r="F109" s="515">
        <v>6203777.2961051213</v>
      </c>
      <c r="G109" s="515">
        <v>6301482.964477215</v>
      </c>
      <c r="H109" s="516">
        <v>869925.51728731813</v>
      </c>
      <c r="I109" s="510">
        <v>869925.51728731813</v>
      </c>
      <c r="J109" s="514">
        <f t="shared" si="23"/>
        <v>0</v>
      </c>
      <c r="K109" s="514"/>
      <c r="L109" s="518">
        <f t="shared" si="33"/>
        <v>869925.51728731813</v>
      </c>
      <c r="M109" s="519">
        <f t="shared" ref="M109:M110" si="35">IF(L109&lt;&gt;0,+H109-L109,0)</f>
        <v>0</v>
      </c>
      <c r="N109" s="518">
        <f t="shared" si="34"/>
        <v>869925.51728731813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6203777.2961051213</v>
      </c>
      <c r="E110" s="516">
        <v>200063.98761904764</v>
      </c>
      <c r="F110" s="515">
        <v>6003713.3084860733</v>
      </c>
      <c r="G110" s="515">
        <v>6103745.3022955973</v>
      </c>
      <c r="H110" s="516">
        <v>856667.26239535783</v>
      </c>
      <c r="I110" s="510">
        <v>856667.26239535783</v>
      </c>
      <c r="J110" s="514">
        <f t="shared" si="23"/>
        <v>0</v>
      </c>
      <c r="K110" s="514"/>
      <c r="L110" s="518">
        <f t="shared" si="33"/>
        <v>856667.26239535783</v>
      </c>
      <c r="M110" s="519">
        <f t="shared" si="35"/>
        <v>0</v>
      </c>
      <c r="N110" s="518">
        <f t="shared" si="34"/>
        <v>856667.26239535783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6003713.3084860733</v>
      </c>
      <c r="E111" s="522">
        <f>IF(+J96&lt;F110,J96,D111)</f>
        <v>200063.98761904764</v>
      </c>
      <c r="F111" s="523">
        <f t="shared" ref="F111:F130" si="36">+D111-E111</f>
        <v>5803649.3208670253</v>
      </c>
      <c r="G111" s="523">
        <f t="shared" ref="G111:G130" si="37">+(F111+D111)/2</f>
        <v>5903681.3146765493</v>
      </c>
      <c r="H111" s="526">
        <f>+J$94*G111+E111</f>
        <v>863898.10133331001</v>
      </c>
      <c r="I111" s="577">
        <f>+J$95*G111+E111</f>
        <v>863898.10133331001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/>
      <c r="C112" s="507">
        <f>IF(D93="","-",+C111+1)</f>
        <v>2022</v>
      </c>
      <c r="D112" s="374">
        <f>IF(F111+SUM(E$99:E111)=D$92,F111,D$92-SUM(E$99:E111))</f>
        <v>5803649.3208670253</v>
      </c>
      <c r="E112" s="522">
        <f>IF(+J96&lt;F111,J96,D112)</f>
        <v>200063.98761904764</v>
      </c>
      <c r="F112" s="523">
        <f t="shared" si="36"/>
        <v>5603585.3332479773</v>
      </c>
      <c r="G112" s="523">
        <f t="shared" si="37"/>
        <v>5703617.3270575013</v>
      </c>
      <c r="H112" s="526">
        <f>+J$94*G112+E112</f>
        <v>841402.08692666038</v>
      </c>
      <c r="I112" s="577">
        <f>+J$95*G112+E112</f>
        <v>841402.08692666038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5603585.3332479773</v>
      </c>
      <c r="E113" s="522">
        <f>IF(+J96&lt;F112,J96,D113)</f>
        <v>200063.98761904764</v>
      </c>
      <c r="F113" s="523">
        <f t="shared" si="36"/>
        <v>5403521.3456289293</v>
      </c>
      <c r="G113" s="523">
        <f t="shared" si="37"/>
        <v>5503553.3394384533</v>
      </c>
      <c r="H113" s="526">
        <f t="shared" ref="H113:H154" si="38">+J$94*G113+E113</f>
        <v>818906.07252001076</v>
      </c>
      <c r="I113" s="577">
        <f t="shared" ref="I113:I154" si="39">+J$95*G113+E113</f>
        <v>818906.07252001076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5403521.345628934</v>
      </c>
      <c r="E114" s="522">
        <f>IF(+J96&lt;F113,J96,D114)</f>
        <v>200063.98761904764</v>
      </c>
      <c r="F114" s="523">
        <f t="shared" si="36"/>
        <v>5203457.358009886</v>
      </c>
      <c r="G114" s="523">
        <f t="shared" si="37"/>
        <v>5303489.35181941</v>
      </c>
      <c r="H114" s="526">
        <f t="shared" si="38"/>
        <v>796410.05811336171</v>
      </c>
      <c r="I114" s="577">
        <f t="shared" si="39"/>
        <v>796410.05811336171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2025</v>
      </c>
      <c r="D115" s="374">
        <f>IF(F114+SUM(E$99:E114)=D$92,F114,D$92-SUM(E$99:E114))</f>
        <v>5203457.358009886</v>
      </c>
      <c r="E115" s="522">
        <f>IF(+J96&lt;F114,J96,D115)</f>
        <v>200063.98761904764</v>
      </c>
      <c r="F115" s="523">
        <f t="shared" si="36"/>
        <v>5003393.370390838</v>
      </c>
      <c r="G115" s="523">
        <f t="shared" si="37"/>
        <v>5103425.364200362</v>
      </c>
      <c r="H115" s="526">
        <f t="shared" si="38"/>
        <v>773914.04370671208</v>
      </c>
      <c r="I115" s="577">
        <f t="shared" si="39"/>
        <v>773914.04370671208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5003393.370390838</v>
      </c>
      <c r="E116" s="522">
        <f>IF(+J96&lt;F115,J96,D116)</f>
        <v>200063.98761904764</v>
      </c>
      <c r="F116" s="523">
        <f t="shared" si="36"/>
        <v>4803329.38277179</v>
      </c>
      <c r="G116" s="523">
        <f t="shared" si="37"/>
        <v>4903361.376581314</v>
      </c>
      <c r="H116" s="526">
        <f t="shared" si="38"/>
        <v>751418.02930006245</v>
      </c>
      <c r="I116" s="577">
        <f t="shared" si="39"/>
        <v>751418.02930006245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4803329.38277179</v>
      </c>
      <c r="E117" s="522">
        <f>IF(+J96&lt;F116,J96,D117)</f>
        <v>200063.98761904764</v>
      </c>
      <c r="F117" s="523">
        <f t="shared" si="36"/>
        <v>4603265.395152742</v>
      </c>
      <c r="G117" s="523">
        <f t="shared" si="37"/>
        <v>4703297.388962266</v>
      </c>
      <c r="H117" s="526">
        <f t="shared" si="38"/>
        <v>728922.01489341282</v>
      </c>
      <c r="I117" s="577">
        <f t="shared" si="39"/>
        <v>728922.01489341282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4603265.395152742</v>
      </c>
      <c r="E118" s="522">
        <f>IF(+J96&lt;F117,J96,D118)</f>
        <v>200063.98761904764</v>
      </c>
      <c r="F118" s="523">
        <f t="shared" si="36"/>
        <v>4403201.4075336941</v>
      </c>
      <c r="G118" s="523">
        <f t="shared" si="37"/>
        <v>4503233.4013432181</v>
      </c>
      <c r="H118" s="526">
        <f t="shared" si="38"/>
        <v>706426.00048676319</v>
      </c>
      <c r="I118" s="577">
        <f t="shared" si="39"/>
        <v>706426.00048676319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4403201.4075336941</v>
      </c>
      <c r="E119" s="522">
        <f>IF(+J96&lt;F118,J96,D119)</f>
        <v>200063.98761904764</v>
      </c>
      <c r="F119" s="523">
        <f t="shared" si="36"/>
        <v>4203137.4199146461</v>
      </c>
      <c r="G119" s="523">
        <f t="shared" si="37"/>
        <v>4303169.4137241701</v>
      </c>
      <c r="H119" s="526">
        <f t="shared" si="38"/>
        <v>683929.98608011357</v>
      </c>
      <c r="I119" s="577">
        <f t="shared" si="39"/>
        <v>683929.98608011357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4203137.4199146461</v>
      </c>
      <c r="E120" s="522">
        <f>IF(+J96&lt;F119,J96,D120)</f>
        <v>200063.98761904764</v>
      </c>
      <c r="F120" s="523">
        <f t="shared" si="36"/>
        <v>4003073.4322955986</v>
      </c>
      <c r="G120" s="523">
        <f t="shared" si="37"/>
        <v>4103105.4261051221</v>
      </c>
      <c r="H120" s="526">
        <f t="shared" si="38"/>
        <v>661433.97167346394</v>
      </c>
      <c r="I120" s="577">
        <f t="shared" si="39"/>
        <v>661433.97167346394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4003073.4322955986</v>
      </c>
      <c r="E121" s="522">
        <f>IF(+J96&lt;F120,J96,D121)</f>
        <v>200063.98761904764</v>
      </c>
      <c r="F121" s="523">
        <f t="shared" si="36"/>
        <v>3803009.444676551</v>
      </c>
      <c r="G121" s="523">
        <f t="shared" si="37"/>
        <v>3903041.438486075</v>
      </c>
      <c r="H121" s="526">
        <f t="shared" si="38"/>
        <v>638937.95726681431</v>
      </c>
      <c r="I121" s="577">
        <f t="shared" si="39"/>
        <v>638937.95726681431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3803009.444676551</v>
      </c>
      <c r="E122" s="522">
        <f>IF(+J96&lt;F121,J96,D122)</f>
        <v>200063.98761904764</v>
      </c>
      <c r="F122" s="523">
        <f t="shared" si="36"/>
        <v>3602945.4570575035</v>
      </c>
      <c r="G122" s="523">
        <f t="shared" si="37"/>
        <v>3702977.450867027</v>
      </c>
      <c r="H122" s="526">
        <f t="shared" si="38"/>
        <v>616441.94286016468</v>
      </c>
      <c r="I122" s="577">
        <f t="shared" si="39"/>
        <v>616441.94286016468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3602945.4570575035</v>
      </c>
      <c r="E123" s="522">
        <f>IF(+J96&lt;F122,J96,D123)</f>
        <v>200063.98761904764</v>
      </c>
      <c r="F123" s="523">
        <f t="shared" si="36"/>
        <v>3402881.469438456</v>
      </c>
      <c r="G123" s="523">
        <f t="shared" si="37"/>
        <v>3502913.46324798</v>
      </c>
      <c r="H123" s="526">
        <f t="shared" si="38"/>
        <v>593945.92845351528</v>
      </c>
      <c r="I123" s="577">
        <f t="shared" si="39"/>
        <v>593945.92845351528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3402881.469438456</v>
      </c>
      <c r="E124" s="522">
        <f>IF(+J96&lt;F123,J96,D124)</f>
        <v>200063.98761904764</v>
      </c>
      <c r="F124" s="523">
        <f t="shared" si="36"/>
        <v>3202817.4818194085</v>
      </c>
      <c r="G124" s="523">
        <f t="shared" si="37"/>
        <v>3302849.475628932</v>
      </c>
      <c r="H124" s="526">
        <f t="shared" si="38"/>
        <v>571449.91404686566</v>
      </c>
      <c r="I124" s="577">
        <f t="shared" si="39"/>
        <v>571449.91404686566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3202817.4818194085</v>
      </c>
      <c r="E125" s="522">
        <f>IF(+J96&lt;F124,J96,D125)</f>
        <v>200063.98761904764</v>
      </c>
      <c r="F125" s="523">
        <f t="shared" si="36"/>
        <v>3002753.494200361</v>
      </c>
      <c r="G125" s="523">
        <f t="shared" si="37"/>
        <v>3102785.488009885</v>
      </c>
      <c r="H125" s="526">
        <f t="shared" si="38"/>
        <v>548953.89964021603</v>
      </c>
      <c r="I125" s="577">
        <f t="shared" si="39"/>
        <v>548953.89964021603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3002753.494200361</v>
      </c>
      <c r="E126" s="522">
        <f>IF(+J96&lt;F125,J96,D126)</f>
        <v>200063.98761904764</v>
      </c>
      <c r="F126" s="523">
        <f t="shared" si="36"/>
        <v>2802689.5065813134</v>
      </c>
      <c r="G126" s="523">
        <f t="shared" si="37"/>
        <v>2902721.500390837</v>
      </c>
      <c r="H126" s="526">
        <f t="shared" si="38"/>
        <v>526457.8852335664</v>
      </c>
      <c r="I126" s="577">
        <f t="shared" si="39"/>
        <v>526457.8852335664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2802689.5065813134</v>
      </c>
      <c r="E127" s="522">
        <f>IF(+J96&lt;F126,J96,D127)</f>
        <v>200063.98761904764</v>
      </c>
      <c r="F127" s="523">
        <f t="shared" si="36"/>
        <v>2602625.5189622659</v>
      </c>
      <c r="G127" s="523">
        <f t="shared" si="37"/>
        <v>2702657.5127717899</v>
      </c>
      <c r="H127" s="526">
        <f t="shared" si="38"/>
        <v>503961.87082691689</v>
      </c>
      <c r="I127" s="577">
        <f t="shared" si="39"/>
        <v>503961.87082691689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2602625.5189622659</v>
      </c>
      <c r="E128" s="522">
        <f>IF(+J96&lt;F127,J96,D128)</f>
        <v>200063.98761904764</v>
      </c>
      <c r="F128" s="523">
        <f t="shared" si="36"/>
        <v>2402561.5313432184</v>
      </c>
      <c r="G128" s="523">
        <f t="shared" si="37"/>
        <v>2502593.5251527419</v>
      </c>
      <c r="H128" s="526">
        <f t="shared" si="38"/>
        <v>481465.85642026726</v>
      </c>
      <c r="I128" s="577">
        <f t="shared" si="39"/>
        <v>481465.85642026726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2402561.5313432184</v>
      </c>
      <c r="E129" s="522">
        <f>IF(+J96&lt;F128,J96,D129)</f>
        <v>200063.98761904764</v>
      </c>
      <c r="F129" s="523">
        <f t="shared" si="36"/>
        <v>2202497.5437241709</v>
      </c>
      <c r="G129" s="523">
        <f t="shared" si="37"/>
        <v>2302529.5375336949</v>
      </c>
      <c r="H129" s="526">
        <f t="shared" si="38"/>
        <v>458969.84201361774</v>
      </c>
      <c r="I129" s="577">
        <f t="shared" si="39"/>
        <v>458969.84201361774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2040</v>
      </c>
      <c r="D130" s="374">
        <f>IF(F129+SUM(E$99:E129)=D$92,F129,D$92-SUM(E$99:E129))</f>
        <v>2202497.5437241709</v>
      </c>
      <c r="E130" s="522">
        <f>IF(+J96&lt;F129,J96,D130)</f>
        <v>200063.98761904764</v>
      </c>
      <c r="F130" s="523">
        <f t="shared" si="36"/>
        <v>2002433.5561051234</v>
      </c>
      <c r="G130" s="523">
        <f t="shared" si="37"/>
        <v>2102465.5499146469</v>
      </c>
      <c r="H130" s="526">
        <f t="shared" si="38"/>
        <v>436473.82760696812</v>
      </c>
      <c r="I130" s="577">
        <f t="shared" si="39"/>
        <v>436473.82760696812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2002433.5561051234</v>
      </c>
      <c r="E131" s="522">
        <f>IF(+J96&lt;F130,J96,D131)</f>
        <v>200063.98761904764</v>
      </c>
      <c r="F131" s="523">
        <f t="shared" ref="F131:F154" si="40">+D131-E131</f>
        <v>1802369.5684860758</v>
      </c>
      <c r="G131" s="523">
        <f t="shared" ref="G131:G154" si="41">+(F131+D131)/2</f>
        <v>1902401.5622955996</v>
      </c>
      <c r="H131" s="526">
        <f t="shared" si="38"/>
        <v>413977.81320031855</v>
      </c>
      <c r="I131" s="577">
        <f t="shared" si="39"/>
        <v>413977.81320031855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1802369.5684860758</v>
      </c>
      <c r="E132" s="522">
        <f>IF(+J96&lt;F131,J96,D132)</f>
        <v>200063.98761904764</v>
      </c>
      <c r="F132" s="523">
        <f t="shared" si="40"/>
        <v>1602305.5808670283</v>
      </c>
      <c r="G132" s="523">
        <f t="shared" si="41"/>
        <v>1702337.5746765521</v>
      </c>
      <c r="H132" s="526">
        <f t="shared" si="38"/>
        <v>391481.79879366898</v>
      </c>
      <c r="I132" s="577">
        <f t="shared" si="39"/>
        <v>391481.79879366898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1602305.5808670283</v>
      </c>
      <c r="E133" s="522">
        <f>IF(+J96&lt;F132,J96,D133)</f>
        <v>200063.98761904764</v>
      </c>
      <c r="F133" s="523">
        <f t="shared" si="40"/>
        <v>1402241.5932479808</v>
      </c>
      <c r="G133" s="523">
        <f t="shared" si="41"/>
        <v>1502273.5870575046</v>
      </c>
      <c r="H133" s="526">
        <f t="shared" si="38"/>
        <v>368985.7843870194</v>
      </c>
      <c r="I133" s="577">
        <f t="shared" si="39"/>
        <v>368985.7843870194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1402241.5932479808</v>
      </c>
      <c r="E134" s="522">
        <f>IF(+J96&lt;F133,J96,D134)</f>
        <v>200063.98761904764</v>
      </c>
      <c r="F134" s="523">
        <f t="shared" si="40"/>
        <v>1202177.6056289333</v>
      </c>
      <c r="G134" s="523">
        <f t="shared" si="41"/>
        <v>1302209.5994384571</v>
      </c>
      <c r="H134" s="526">
        <f t="shared" si="38"/>
        <v>346489.76998036983</v>
      </c>
      <c r="I134" s="577">
        <f t="shared" si="39"/>
        <v>346489.76998036983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1202177.6056289333</v>
      </c>
      <c r="E135" s="522">
        <f>IF(+J96&lt;F134,J96,D135)</f>
        <v>200063.98761904764</v>
      </c>
      <c r="F135" s="523">
        <f t="shared" si="40"/>
        <v>1002113.6180098857</v>
      </c>
      <c r="G135" s="523">
        <f t="shared" si="41"/>
        <v>1102145.6118194095</v>
      </c>
      <c r="H135" s="526">
        <f t="shared" si="38"/>
        <v>323993.75557372021</v>
      </c>
      <c r="I135" s="577">
        <f t="shared" si="39"/>
        <v>323993.75557372021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/>
      <c r="C136" s="507">
        <f>IF(D93="","-",+C135+1)</f>
        <v>2046</v>
      </c>
      <c r="D136" s="374">
        <f>IF(F135+SUM(E$99:E135)=D$92,F135,D$92-SUM(E$99:E135))</f>
        <v>1002113.6180098857</v>
      </c>
      <c r="E136" s="522">
        <f>IF(+J96&lt;F135,J96,D136)</f>
        <v>200063.98761904764</v>
      </c>
      <c r="F136" s="523">
        <f t="shared" si="40"/>
        <v>802049.63039083802</v>
      </c>
      <c r="G136" s="523">
        <f t="shared" si="41"/>
        <v>902081.62420036178</v>
      </c>
      <c r="H136" s="526">
        <f t="shared" si="38"/>
        <v>301497.74116707064</v>
      </c>
      <c r="I136" s="577">
        <f t="shared" si="39"/>
        <v>301497.74116707064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9"/>
        <v>IU</v>
      </c>
      <c r="C137" s="507">
        <f>IF(D93="","-",+C136+1)</f>
        <v>2047</v>
      </c>
      <c r="D137" s="374">
        <f>IF(F136+SUM(E$99:E136)=D$92,F136,D$92-SUM(E$99:E136))</f>
        <v>802049.63039083313</v>
      </c>
      <c r="E137" s="522">
        <f>IF(+J96&lt;F136,J96,D137)</f>
        <v>200063.98761904764</v>
      </c>
      <c r="F137" s="523">
        <f t="shared" si="40"/>
        <v>601985.6427717855</v>
      </c>
      <c r="G137" s="523">
        <f t="shared" si="41"/>
        <v>702017.63658130937</v>
      </c>
      <c r="H137" s="526">
        <f t="shared" si="38"/>
        <v>279001.72676042048</v>
      </c>
      <c r="I137" s="577">
        <f t="shared" si="39"/>
        <v>279001.72676042048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601985.6427717855</v>
      </c>
      <c r="E138" s="522">
        <f>IF(+J96&lt;F137,J96,D138)</f>
        <v>200063.98761904764</v>
      </c>
      <c r="F138" s="523">
        <f t="shared" si="40"/>
        <v>401921.65515273786</v>
      </c>
      <c r="G138" s="523">
        <f t="shared" si="41"/>
        <v>501953.64896226168</v>
      </c>
      <c r="H138" s="526">
        <f t="shared" si="38"/>
        <v>256505.71235377091</v>
      </c>
      <c r="I138" s="577">
        <f t="shared" si="39"/>
        <v>256505.71235377091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401921.65515273786</v>
      </c>
      <c r="E139" s="522">
        <f>IF(+J96&lt;F138,J96,D139)</f>
        <v>200063.98761904764</v>
      </c>
      <c r="F139" s="523">
        <f t="shared" si="40"/>
        <v>201857.66753369023</v>
      </c>
      <c r="G139" s="523">
        <f t="shared" si="41"/>
        <v>301889.66134321404</v>
      </c>
      <c r="H139" s="526">
        <f t="shared" si="38"/>
        <v>234009.69794712131</v>
      </c>
      <c r="I139" s="577">
        <f t="shared" si="39"/>
        <v>234009.69794712131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9"/>
        <v/>
      </c>
      <c r="C140" s="507">
        <f>IF(D93="","-",+C139+1)</f>
        <v>2050</v>
      </c>
      <c r="D140" s="374">
        <f>IF(F139+SUM(E$99:E139)=D$92,F139,D$92-SUM(E$99:E139))</f>
        <v>201857.66753369023</v>
      </c>
      <c r="E140" s="522">
        <f>IF(+J96&lt;F139,J96,D140)</f>
        <v>200063.98761904764</v>
      </c>
      <c r="F140" s="523">
        <f t="shared" si="40"/>
        <v>1793.679914642591</v>
      </c>
      <c r="G140" s="523">
        <f t="shared" si="41"/>
        <v>101825.67372416641</v>
      </c>
      <c r="H140" s="526">
        <f t="shared" si="38"/>
        <v>211513.68354047171</v>
      </c>
      <c r="I140" s="577">
        <f t="shared" si="39"/>
        <v>211513.68354047171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1793.679914642591</v>
      </c>
      <c r="E141" s="522">
        <f>IF(+J96&lt;F140,J96,D141)</f>
        <v>1793.679914642591</v>
      </c>
      <c r="F141" s="523">
        <f t="shared" si="40"/>
        <v>0</v>
      </c>
      <c r="G141" s="523">
        <f t="shared" si="41"/>
        <v>896.83995732129551</v>
      </c>
      <c r="H141" s="526">
        <f t="shared" si="38"/>
        <v>1894.5242736922355</v>
      </c>
      <c r="I141" s="577">
        <f t="shared" si="39"/>
        <v>1894.5242736922355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0"/>
        <v>0</v>
      </c>
      <c r="G142" s="523">
        <f t="shared" si="41"/>
        <v>0</v>
      </c>
      <c r="H142" s="526">
        <f t="shared" si="38"/>
        <v>0</v>
      </c>
      <c r="I142" s="577">
        <f t="shared" si="39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8402687.4800000004</v>
      </c>
      <c r="F155" s="375"/>
      <c r="G155" s="375"/>
      <c r="H155" s="375">
        <f>SUM(H99:H154)</f>
        <v>29429067.534468673</v>
      </c>
      <c r="I155" s="375">
        <f>SUM(I99:I154)</f>
        <v>29429067.534468673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47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85449.658528885382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85449.658528885382</v>
      </c>
      <c r="O6" s="269"/>
      <c r="P6" s="269"/>
    </row>
    <row r="7" spans="1:16" ht="13.5" thickBot="1">
      <c r="C7" s="467" t="s">
        <v>48</v>
      </c>
      <c r="D7" s="624" t="s">
        <v>333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18759.047619047618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104278.14759460979</v>
      </c>
      <c r="H23" s="639">
        <v>104278.14759460979</v>
      </c>
      <c r="I23" s="511">
        <f t="shared" si="6"/>
        <v>0</v>
      </c>
      <c r="J23" s="511"/>
      <c r="K23" s="518">
        <f>G23</f>
        <v>104278.14759460979</v>
      </c>
      <c r="L23" s="519">
        <f>IF(K23&lt;&gt;0,+G23-K23,0)</f>
        <v>0</v>
      </c>
      <c r="M23" s="518">
        <f>H23</f>
        <v>104278.14759460979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19216.585365853658</v>
      </c>
      <c r="F24" s="631">
        <v>640455.30841188843</v>
      </c>
      <c r="G24" s="630">
        <v>101835.83299305863</v>
      </c>
      <c r="H24" s="639">
        <v>101835.83299305863</v>
      </c>
      <c r="I24" s="511">
        <f t="shared" si="6"/>
        <v>0</v>
      </c>
      <c r="J24" s="511"/>
      <c r="K24" s="518">
        <f>G24</f>
        <v>101835.83299305863</v>
      </c>
      <c r="L24" s="519">
        <f>IF(K24&lt;&gt;0,+G24-K24,0)</f>
        <v>0</v>
      </c>
      <c r="M24" s="518">
        <f>H24</f>
        <v>101835.83299305863</v>
      </c>
      <c r="N24" s="514">
        <f t="shared" ref="N24:N72" si="7">IF(M24&lt;&gt;0,+H24-M24,0)</f>
        <v>0</v>
      </c>
      <c r="O24" s="514">
        <f t="shared" ref="O24:O72" si="8">+N24-L24</f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83774.601936797058</v>
      </c>
      <c r="H25" s="639">
        <v>83774.601936797058</v>
      </c>
      <c r="I25" s="511">
        <f t="shared" si="6"/>
        <v>0</v>
      </c>
      <c r="J25" s="511"/>
      <c r="K25" s="518">
        <f>G25</f>
        <v>83774.601936797058</v>
      </c>
      <c r="L25" s="519">
        <f>IF(K25&lt;&gt;0,+G25-K25,0)</f>
        <v>0</v>
      </c>
      <c r="M25" s="518">
        <f>H25</f>
        <v>83774.601936797058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31">
        <v>622132.5177142137</v>
      </c>
      <c r="E26" s="630">
        <v>18759.047619047618</v>
      </c>
      <c r="F26" s="631">
        <v>603373.47009516612</v>
      </c>
      <c r="G26" s="630">
        <v>83713.649961418851</v>
      </c>
      <c r="H26" s="639">
        <v>83713.649961418851</v>
      </c>
      <c r="I26" s="511">
        <f t="shared" si="6"/>
        <v>0</v>
      </c>
      <c r="J26" s="511"/>
      <c r="K26" s="518">
        <f>G26</f>
        <v>83713.649961418851</v>
      </c>
      <c r="L26" s="519">
        <f>IF(K26&lt;&gt;0,+G26-K26,0)</f>
        <v>0</v>
      </c>
      <c r="M26" s="518">
        <f>H26</f>
        <v>83713.649961418851</v>
      </c>
      <c r="N26" s="514">
        <f t="shared" si="7"/>
        <v>0</v>
      </c>
      <c r="O26" s="514">
        <f t="shared" si="8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23">
        <f>IF(F26+SUM(E$17:E26)=D$10,F26,D$10-SUM(E$17:E26))</f>
        <v>602479.67542698677</v>
      </c>
      <c r="E27" s="522">
        <f>IF(+I14&lt;F26,I14,D27)</f>
        <v>18759.047619047618</v>
      </c>
      <c r="F27" s="523">
        <f t="shared" ref="F27:F33" si="9">+D27-E27</f>
        <v>583720.62780793919</v>
      </c>
      <c r="G27" s="524">
        <f t="shared" ref="G27:G53" si="10">+I$12*((D27+F27)/2)+E27</f>
        <v>85449.658528885382</v>
      </c>
      <c r="H27" s="491">
        <f t="shared" ref="H27:H53" si="11">+I$13*((D27+F27)/2)+E27</f>
        <v>85449.658528885382</v>
      </c>
      <c r="I27" s="511">
        <f t="shared" si="6"/>
        <v>0</v>
      </c>
      <c r="J27" s="511"/>
      <c r="K27" s="525"/>
      <c r="L27" s="514">
        <f t="shared" ref="L27:L72" si="12">IF(K27&lt;&gt;0,+G27-K27,0)</f>
        <v>0</v>
      </c>
      <c r="M27" s="525"/>
      <c r="N27" s="514">
        <f t="shared" si="7"/>
        <v>0</v>
      </c>
      <c r="O27" s="514">
        <f t="shared" si="8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583720.62780793919</v>
      </c>
      <c r="E28" s="522">
        <f>IF(+I14&lt;F27,I14,D28)</f>
        <v>18759.047619047618</v>
      </c>
      <c r="F28" s="523">
        <f t="shared" si="9"/>
        <v>564961.58018889162</v>
      </c>
      <c r="G28" s="524">
        <f t="shared" si="10"/>
        <v>83340.314360975055</v>
      </c>
      <c r="H28" s="491">
        <f t="shared" si="11"/>
        <v>83340.314360975055</v>
      </c>
      <c r="I28" s="511">
        <f t="shared" si="6"/>
        <v>0</v>
      </c>
      <c r="J28" s="511"/>
      <c r="K28" s="525"/>
      <c r="L28" s="514">
        <f t="shared" si="12"/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564961.58018889162</v>
      </c>
      <c r="E29" s="522">
        <f>IF(+I14&lt;F28,I14,D29)</f>
        <v>18759.047619047618</v>
      </c>
      <c r="F29" s="523">
        <f t="shared" si="9"/>
        <v>546202.53256984404</v>
      </c>
      <c r="G29" s="524">
        <f t="shared" si="10"/>
        <v>81230.970193064742</v>
      </c>
      <c r="H29" s="491">
        <f t="shared" si="11"/>
        <v>81230.970193064742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546202.53256984404</v>
      </c>
      <c r="E30" s="522">
        <f>IF(+I14&lt;F29,I14,D30)</f>
        <v>18759.047619047618</v>
      </c>
      <c r="F30" s="523">
        <f t="shared" si="9"/>
        <v>527443.48495079647</v>
      </c>
      <c r="G30" s="524">
        <f t="shared" si="10"/>
        <v>79121.62602515443</v>
      </c>
      <c r="H30" s="491">
        <f t="shared" si="11"/>
        <v>79121.62602515443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527443.48495079647</v>
      </c>
      <c r="E31" s="522">
        <f>IF(+I14&lt;F30,I14,D31)</f>
        <v>18759.047619047618</v>
      </c>
      <c r="F31" s="523">
        <f t="shared" si="9"/>
        <v>508684.43733174884</v>
      </c>
      <c r="G31" s="524">
        <f t="shared" si="10"/>
        <v>77012.281857244117</v>
      </c>
      <c r="H31" s="491">
        <f t="shared" si="11"/>
        <v>77012.281857244117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508684.43733174884</v>
      </c>
      <c r="E32" s="522">
        <f>IF(+I14&lt;F31,I14,D32)</f>
        <v>18759.047619047618</v>
      </c>
      <c r="F32" s="523">
        <f t="shared" si="9"/>
        <v>489925.3897127012</v>
      </c>
      <c r="G32" s="524">
        <f t="shared" si="10"/>
        <v>74902.937689333776</v>
      </c>
      <c r="H32" s="491">
        <f t="shared" si="11"/>
        <v>74902.937689333776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489925.3897127012</v>
      </c>
      <c r="E33" s="522">
        <f>IF(+I14&lt;F32,I14,D33)</f>
        <v>18759.047619047618</v>
      </c>
      <c r="F33" s="523">
        <f t="shared" si="9"/>
        <v>471166.34209365357</v>
      </c>
      <c r="G33" s="524">
        <f t="shared" si="10"/>
        <v>72793.593521423463</v>
      </c>
      <c r="H33" s="491">
        <f t="shared" si="11"/>
        <v>72793.593521423463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471166.34209365357</v>
      </c>
      <c r="E34" s="522">
        <f>IF(+I14&lt;F33,I14,D34)</f>
        <v>18759.047619047618</v>
      </c>
      <c r="F34" s="523">
        <f t="shared" ref="F34:F72" si="13">+D34-E34</f>
        <v>452407.29447460594</v>
      </c>
      <c r="G34" s="524">
        <f t="shared" si="10"/>
        <v>70684.249353513136</v>
      </c>
      <c r="H34" s="491">
        <f t="shared" si="11"/>
        <v>70684.249353513136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452407.29447460594</v>
      </c>
      <c r="E35" s="522">
        <f>IF(+I14&lt;F34,I14,D35)</f>
        <v>18759.047619047618</v>
      </c>
      <c r="F35" s="523">
        <f t="shared" si="13"/>
        <v>433648.2468555583</v>
      </c>
      <c r="G35" s="524">
        <f t="shared" si="10"/>
        <v>68574.905185602809</v>
      </c>
      <c r="H35" s="491">
        <f t="shared" si="11"/>
        <v>68574.905185602809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433648.2468555583</v>
      </c>
      <c r="E36" s="522">
        <f>IF(+I14&lt;F35,I14,D36)</f>
        <v>18759.047619047618</v>
      </c>
      <c r="F36" s="523">
        <f t="shared" si="13"/>
        <v>414889.19923651067</v>
      </c>
      <c r="G36" s="524">
        <f t="shared" si="10"/>
        <v>66465.561017692497</v>
      </c>
      <c r="H36" s="491">
        <f t="shared" si="11"/>
        <v>66465.561017692497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414889.19923651067</v>
      </c>
      <c r="E37" s="522">
        <f>IF(+I14&lt;F36,I14,D37)</f>
        <v>18759.047619047618</v>
      </c>
      <c r="F37" s="523">
        <f t="shared" si="13"/>
        <v>396130.15161746304</v>
      </c>
      <c r="G37" s="524">
        <f t="shared" si="10"/>
        <v>64356.216849782169</v>
      </c>
      <c r="H37" s="491">
        <f t="shared" si="11"/>
        <v>64356.216849782169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396130.15161746304</v>
      </c>
      <c r="E38" s="522">
        <f>IF(+I14&lt;F37,I14,D38)</f>
        <v>18759.047619047618</v>
      </c>
      <c r="F38" s="523">
        <f t="shared" si="13"/>
        <v>377371.1039984154</v>
      </c>
      <c r="G38" s="524">
        <f t="shared" si="10"/>
        <v>62246.872681871842</v>
      </c>
      <c r="H38" s="491">
        <f t="shared" si="11"/>
        <v>62246.872681871842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377371.1039984154</v>
      </c>
      <c r="E39" s="522">
        <f>IF(+I14&lt;F38,I14,D39)</f>
        <v>18759.047619047618</v>
      </c>
      <c r="F39" s="523">
        <f t="shared" si="13"/>
        <v>358612.05637936777</v>
      </c>
      <c r="G39" s="524">
        <f t="shared" si="10"/>
        <v>60137.528513961523</v>
      </c>
      <c r="H39" s="491">
        <f t="shared" si="11"/>
        <v>60137.528513961523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358612.05637936777</v>
      </c>
      <c r="E40" s="522">
        <f>IF(+I14&lt;F39,I14,D40)</f>
        <v>18759.047619047618</v>
      </c>
      <c r="F40" s="523">
        <f t="shared" si="13"/>
        <v>339853.00876032014</v>
      </c>
      <c r="G40" s="524">
        <f t="shared" si="10"/>
        <v>58028.184346051195</v>
      </c>
      <c r="H40" s="491">
        <f t="shared" si="11"/>
        <v>58028.184346051195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339853.00876032014</v>
      </c>
      <c r="E41" s="522">
        <f>IF(+I14&lt;F40,I14,D41)</f>
        <v>18759.047619047618</v>
      </c>
      <c r="F41" s="523">
        <f t="shared" si="13"/>
        <v>321093.96114127251</v>
      </c>
      <c r="G41" s="524">
        <f t="shared" si="10"/>
        <v>55918.840178140876</v>
      </c>
      <c r="H41" s="491">
        <f t="shared" si="11"/>
        <v>55918.840178140876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321093.96114127251</v>
      </c>
      <c r="E42" s="522">
        <f>IF(+I14&lt;F41,I14,D42)</f>
        <v>18759.047619047618</v>
      </c>
      <c r="F42" s="523">
        <f t="shared" si="13"/>
        <v>302334.91352222487</v>
      </c>
      <c r="G42" s="524">
        <f t="shared" si="10"/>
        <v>53809.496010230549</v>
      </c>
      <c r="H42" s="491">
        <f t="shared" si="11"/>
        <v>53809.496010230549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302334.91352222487</v>
      </c>
      <c r="E43" s="522">
        <f>IF(+I14&lt;F42,I14,D43)</f>
        <v>18759.047619047618</v>
      </c>
      <c r="F43" s="523">
        <f t="shared" si="13"/>
        <v>283575.86590317724</v>
      </c>
      <c r="G43" s="524">
        <f t="shared" si="10"/>
        <v>51700.151842320229</v>
      </c>
      <c r="H43" s="491">
        <f t="shared" si="11"/>
        <v>51700.151842320229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283575.86590317724</v>
      </c>
      <c r="E44" s="522">
        <f>IF(+I14&lt;F43,I14,D44)</f>
        <v>18759.047619047618</v>
      </c>
      <c r="F44" s="523">
        <f t="shared" si="13"/>
        <v>264816.81828412961</v>
      </c>
      <c r="G44" s="524">
        <f t="shared" si="10"/>
        <v>49590.807674409894</v>
      </c>
      <c r="H44" s="491">
        <f t="shared" si="11"/>
        <v>49590.807674409894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264816.81828412961</v>
      </c>
      <c r="E45" s="522">
        <f>IF(+I14&lt;F44,I14,D45)</f>
        <v>18759.047619047618</v>
      </c>
      <c r="F45" s="523">
        <f t="shared" si="13"/>
        <v>246057.77066508197</v>
      </c>
      <c r="G45" s="524">
        <f t="shared" si="10"/>
        <v>47481.463506499582</v>
      </c>
      <c r="H45" s="491">
        <f t="shared" si="11"/>
        <v>47481.463506499582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246057.77066508197</v>
      </c>
      <c r="E46" s="522">
        <f>IF(+I14&lt;F45,I14,D46)</f>
        <v>18759.047619047618</v>
      </c>
      <c r="F46" s="523">
        <f t="shared" si="13"/>
        <v>227298.72304603434</v>
      </c>
      <c r="G46" s="524">
        <f t="shared" si="10"/>
        <v>45372.119338589255</v>
      </c>
      <c r="H46" s="491">
        <f t="shared" si="11"/>
        <v>45372.119338589255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227298.72304603434</v>
      </c>
      <c r="E47" s="522">
        <f>IF(+I14&lt;F46,I14,D47)</f>
        <v>18759.047619047618</v>
      </c>
      <c r="F47" s="523">
        <f t="shared" si="13"/>
        <v>208539.67542698671</v>
      </c>
      <c r="G47" s="524">
        <f t="shared" si="10"/>
        <v>43262.775170678928</v>
      </c>
      <c r="H47" s="491">
        <f t="shared" si="11"/>
        <v>43262.775170678928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208539.67542698671</v>
      </c>
      <c r="E48" s="522">
        <f>IF(+I14&lt;F47,I14,D48)</f>
        <v>18759.047619047618</v>
      </c>
      <c r="F48" s="523">
        <f t="shared" si="13"/>
        <v>189780.62780793908</v>
      </c>
      <c r="G48" s="524">
        <f t="shared" si="10"/>
        <v>41153.431002768608</v>
      </c>
      <c r="H48" s="491">
        <f t="shared" si="11"/>
        <v>41153.431002768608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189780.62780793908</v>
      </c>
      <c r="E49" s="522">
        <f>IF(+I14&lt;F48,I14,D49)</f>
        <v>18759.047619047618</v>
      </c>
      <c r="F49" s="523">
        <f t="shared" si="13"/>
        <v>171021.58018889144</v>
      </c>
      <c r="G49" s="524">
        <f t="shared" si="10"/>
        <v>39044.086834858288</v>
      </c>
      <c r="H49" s="491">
        <f t="shared" si="11"/>
        <v>39044.086834858288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171021.58018889144</v>
      </c>
      <c r="E50" s="522">
        <f>IF(+I14&lt;F49,I14,D50)</f>
        <v>18759.047619047618</v>
      </c>
      <c r="F50" s="523">
        <f t="shared" si="13"/>
        <v>152262.53256984381</v>
      </c>
      <c r="G50" s="524">
        <f t="shared" si="10"/>
        <v>36934.742666947961</v>
      </c>
      <c r="H50" s="491">
        <f t="shared" si="11"/>
        <v>36934.742666947961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152262.53256984381</v>
      </c>
      <c r="E51" s="522">
        <f>IF(+I14&lt;F50,I14,D51)</f>
        <v>18759.047619047618</v>
      </c>
      <c r="F51" s="523">
        <f t="shared" si="13"/>
        <v>133503.48495079618</v>
      </c>
      <c r="G51" s="524">
        <f t="shared" si="10"/>
        <v>34825.398499037641</v>
      </c>
      <c r="H51" s="491">
        <f t="shared" si="11"/>
        <v>34825.398499037641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133503.48495079618</v>
      </c>
      <c r="E52" s="522">
        <f>IF(+I14&lt;F51,I14,D52)</f>
        <v>18759.047619047618</v>
      </c>
      <c r="F52" s="523">
        <f t="shared" si="13"/>
        <v>114744.43733174856</v>
      </c>
      <c r="G52" s="524">
        <f t="shared" si="10"/>
        <v>32716.054331127314</v>
      </c>
      <c r="H52" s="491">
        <f t="shared" si="11"/>
        <v>32716.054331127314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114744.43733174856</v>
      </c>
      <c r="E53" s="522">
        <f>IF(+I14&lt;F52,I14,D53)</f>
        <v>18759.047619047618</v>
      </c>
      <c r="F53" s="523">
        <f t="shared" si="13"/>
        <v>95985.38971270094</v>
      </c>
      <c r="G53" s="524">
        <f t="shared" si="10"/>
        <v>30606.710163216994</v>
      </c>
      <c r="H53" s="491">
        <f t="shared" si="11"/>
        <v>30606.710163216994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95985.38971270094</v>
      </c>
      <c r="E54" s="522">
        <f>IF(+I14&lt;F53,I14,D54)</f>
        <v>18759.047619047618</v>
      </c>
      <c r="F54" s="523">
        <f t="shared" si="13"/>
        <v>77226.342093653322</v>
      </c>
      <c r="G54" s="524">
        <f t="shared" ref="G54:G72" si="15">+I$12*((D54+F54)/2)+E54</f>
        <v>28497.365995306671</v>
      </c>
      <c r="H54" s="491">
        <f t="shared" ref="H54:H72" si="16">+I$13*((D54+F54)/2)+E54</f>
        <v>28497.365995306671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77226.342093653322</v>
      </c>
      <c r="E55" s="522">
        <f>IF(+I14&lt;F54,I14,D55)</f>
        <v>18759.047619047618</v>
      </c>
      <c r="F55" s="523">
        <f t="shared" si="13"/>
        <v>58467.294474605704</v>
      </c>
      <c r="G55" s="524">
        <f t="shared" si="15"/>
        <v>26388.021827396351</v>
      </c>
      <c r="H55" s="491">
        <f t="shared" si="16"/>
        <v>26388.021827396351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58467.294474605704</v>
      </c>
      <c r="E56" s="522">
        <f>IF(+I14&lt;F55,I14,D56)</f>
        <v>18759.047619047618</v>
      </c>
      <c r="F56" s="523">
        <f t="shared" si="13"/>
        <v>39708.246855558085</v>
      </c>
      <c r="G56" s="524">
        <f t="shared" si="15"/>
        <v>24278.677659486028</v>
      </c>
      <c r="H56" s="491">
        <f t="shared" si="16"/>
        <v>24278.677659486028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39708.246855558085</v>
      </c>
      <c r="E57" s="522">
        <f>IF(+I14&lt;F56,I14,D57)</f>
        <v>18759.047619047618</v>
      </c>
      <c r="F57" s="523">
        <f t="shared" si="13"/>
        <v>20949.199236510467</v>
      </c>
      <c r="G57" s="524">
        <f t="shared" si="15"/>
        <v>22169.333491575708</v>
      </c>
      <c r="H57" s="491">
        <f t="shared" si="16"/>
        <v>22169.333491575708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>
      <c r="B58" s="195" t="str">
        <f t="shared" si="5"/>
        <v/>
      </c>
      <c r="C58" s="507">
        <f>IF(D11="","-",+C57+1)</f>
        <v>2053</v>
      </c>
      <c r="D58" s="523">
        <f>IF(F57+SUM(E$17:E57)=D$10,F57,D$10-SUM(E$17:E57))</f>
        <v>20949.199236510467</v>
      </c>
      <c r="E58" s="522">
        <f>IF(+I14&lt;F57,I14,D58)</f>
        <v>18759.047619047618</v>
      </c>
      <c r="F58" s="523">
        <f t="shared" si="13"/>
        <v>2190.1516174628487</v>
      </c>
      <c r="G58" s="524">
        <f t="shared" si="15"/>
        <v>20059.989323665384</v>
      </c>
      <c r="H58" s="491">
        <f t="shared" si="16"/>
        <v>20059.989323665384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2190.1516174628487</v>
      </c>
      <c r="E59" s="522">
        <f>IF(+I14&lt;F58,I14,D59)</f>
        <v>2190.1516174628487</v>
      </c>
      <c r="F59" s="523">
        <f t="shared" si="13"/>
        <v>0</v>
      </c>
      <c r="G59" s="524">
        <f t="shared" si="15"/>
        <v>2313.2864277941517</v>
      </c>
      <c r="H59" s="491">
        <f t="shared" si="16"/>
        <v>2313.2864277941517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5"/>
        <v>0</v>
      </c>
      <c r="H60" s="491">
        <f t="shared" si="16"/>
        <v>0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>
      <c r="C73" s="374" t="s">
        <v>78</v>
      </c>
      <c r="D73" s="375"/>
      <c r="E73" s="375">
        <f>SUM(E17:E72)</f>
        <v>787879.99999999953</v>
      </c>
      <c r="F73" s="375"/>
      <c r="G73" s="375">
        <f>SUM(G17:G72)</f>
        <v>2748256.1144981519</v>
      </c>
      <c r="H73" s="375">
        <f>SUM(H17:H72)</f>
        <v>2748256.1144981519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83774.601936797058</v>
      </c>
      <c r="N87" s="546">
        <f>IF(J92&lt;D11,0,VLOOKUP(J92,C17:O72,11))</f>
        <v>83774.601936797058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92645.407622215163</v>
      </c>
      <c r="N88" s="550">
        <f>IF(J92&lt;D11,0,VLOOKUP(J92,C99:P154,7))</f>
        <v>92645.407622215163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8870.805685418105</v>
      </c>
      <c r="N89" s="555">
        <f>+N88-N87</f>
        <v>8870.805685418105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787880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18759.047619047618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 t="shared" ref="L102:L107" si="21">+H102</f>
        <v>113155.46714712729</v>
      </c>
      <c r="M102" s="514">
        <f t="shared" si="17"/>
        <v>0</v>
      </c>
      <c r="N102" s="518">
        <f t="shared" ref="N102:N107" si="22">+I102</f>
        <v>113155.46714712729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 t="shared" si="21"/>
        <v>114960.30166921337</v>
      </c>
      <c r="M103" s="514">
        <f>IF(L103&lt;&gt;0,+H103-L103,0)</f>
        <v>0</v>
      </c>
      <c r="N103" s="518">
        <f t="shared" si="22"/>
        <v>114960.30166921337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0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23">+I104-H104</f>
        <v>0</v>
      </c>
      <c r="K104" s="514"/>
      <c r="L104" s="518">
        <f t="shared" si="21"/>
        <v>108973.97138946971</v>
      </c>
      <c r="M104" s="514">
        <f>IF(L104&lt;&gt;0,+H104-L104,0)</f>
        <v>0</v>
      </c>
      <c r="N104" s="518">
        <f t="shared" si="22"/>
        <v>108973.97138946971</v>
      </c>
      <c r="O104" s="514">
        <f>IF(N104&lt;&gt;0,+I104-N104,0)</f>
        <v>0</v>
      </c>
      <c r="P104" s="514">
        <f>+O104-M104</f>
        <v>0</v>
      </c>
    </row>
    <row r="105" spans="1:16">
      <c r="B105" s="195" t="str">
        <f t="shared" si="20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23"/>
        <v>0</v>
      </c>
      <c r="K105" s="514"/>
      <c r="L105" s="518">
        <f t="shared" si="21"/>
        <v>95208.856021995831</v>
      </c>
      <c r="M105" s="514">
        <f>IF(L105&lt;&gt;0,+H105-L105,0)</f>
        <v>0</v>
      </c>
      <c r="N105" s="518">
        <f t="shared" si="22"/>
        <v>95208.856021995831</v>
      </c>
      <c r="O105" s="514">
        <f>IF(N105&lt;&gt;0,+I105-N105,0)</f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2019</v>
      </c>
      <c r="D106" s="629">
        <v>714545.55775281705</v>
      </c>
      <c r="E106" s="630">
        <v>18322.79069767442</v>
      </c>
      <c r="F106" s="631">
        <v>696222.76705514267</v>
      </c>
      <c r="G106" s="631">
        <v>705384.1624039798</v>
      </c>
      <c r="H106" s="633">
        <v>93827.496963510814</v>
      </c>
      <c r="I106" s="634">
        <v>93827.496963510814</v>
      </c>
      <c r="J106" s="514">
        <f t="shared" si="23"/>
        <v>0</v>
      </c>
      <c r="K106" s="514"/>
      <c r="L106" s="518">
        <f t="shared" si="21"/>
        <v>93827.496963510814</v>
      </c>
      <c r="M106" s="514">
        <f>IF(L106&lt;&gt;0,+H106-L106,0)</f>
        <v>0</v>
      </c>
      <c r="N106" s="518">
        <f t="shared" si="22"/>
        <v>93827.496963510814</v>
      </c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2020</v>
      </c>
      <c r="D107" s="629">
        <v>696222.76705514267</v>
      </c>
      <c r="E107" s="630">
        <v>18759.047619047618</v>
      </c>
      <c r="F107" s="631">
        <v>677463.7194360951</v>
      </c>
      <c r="G107" s="631">
        <v>686843.24324561888</v>
      </c>
      <c r="H107" s="633">
        <v>92645.407622215163</v>
      </c>
      <c r="I107" s="634">
        <v>92645.407622215163</v>
      </c>
      <c r="J107" s="514">
        <f t="shared" si="23"/>
        <v>0</v>
      </c>
      <c r="K107" s="514"/>
      <c r="L107" s="518">
        <f t="shared" si="21"/>
        <v>92645.407622215163</v>
      </c>
      <c r="M107" s="514">
        <f>IF(L107&lt;&gt;0,+H107-L107,0)</f>
        <v>0</v>
      </c>
      <c r="N107" s="518">
        <f t="shared" si="22"/>
        <v>92645.407622215163</v>
      </c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2021</v>
      </c>
      <c r="D108" s="374">
        <f>IF(F107+SUM(E$99:E107)=D$92,F107,D$92-SUM(E$99:E107))</f>
        <v>677463.7194360951</v>
      </c>
      <c r="E108" s="522">
        <f t="shared" ref="E108:E154" si="24">IF(+$J$96&lt;F107,$J$96,D108)</f>
        <v>18759.047619047618</v>
      </c>
      <c r="F108" s="523">
        <f t="shared" ref="F108:F154" si="25">+D108-E108</f>
        <v>658704.67181704752</v>
      </c>
      <c r="G108" s="523">
        <f t="shared" ref="G108:G154" si="26">+(F108+D108)/2</f>
        <v>668084.19562657131</v>
      </c>
      <c r="H108" s="526">
        <f t="shared" ref="H108:H154" si="27">+J$94*G108+E108</f>
        <v>93881.171638129978</v>
      </c>
      <c r="I108" s="577">
        <f t="shared" ref="I108:I154" si="28">+J$95*G108+E108</f>
        <v>93881.171638129978</v>
      </c>
      <c r="J108" s="514">
        <f t="shared" si="23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2022</v>
      </c>
      <c r="D109" s="374">
        <f>IF(F108+SUM(E$99:E108)=D$92,F108,D$92-SUM(E$99:E108))</f>
        <v>658704.67181704752</v>
      </c>
      <c r="E109" s="522">
        <f t="shared" si="24"/>
        <v>18759.047619047618</v>
      </c>
      <c r="F109" s="523">
        <f t="shared" si="25"/>
        <v>639945.62419799995</v>
      </c>
      <c r="G109" s="523">
        <f t="shared" si="26"/>
        <v>649325.14800752373</v>
      </c>
      <c r="H109" s="526">
        <f t="shared" si="27"/>
        <v>91771.82747021965</v>
      </c>
      <c r="I109" s="577">
        <f t="shared" si="28"/>
        <v>91771.82747021965</v>
      </c>
      <c r="J109" s="514">
        <f t="shared" si="23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2023</v>
      </c>
      <c r="D110" s="374">
        <f>IF(F109+SUM(E$99:E109)=D$92,F109,D$92-SUM(E$99:E109))</f>
        <v>639945.62419799995</v>
      </c>
      <c r="E110" s="522">
        <f t="shared" si="24"/>
        <v>18759.047619047618</v>
      </c>
      <c r="F110" s="523">
        <f t="shared" si="25"/>
        <v>621186.57657895237</v>
      </c>
      <c r="G110" s="523">
        <f t="shared" si="26"/>
        <v>630566.10038847616</v>
      </c>
      <c r="H110" s="526">
        <f t="shared" si="27"/>
        <v>89662.483302309338</v>
      </c>
      <c r="I110" s="577">
        <f t="shared" si="28"/>
        <v>89662.483302309338</v>
      </c>
      <c r="J110" s="514">
        <f t="shared" si="23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2024</v>
      </c>
      <c r="D111" s="374">
        <f>IF(F110+SUM(E$99:E110)=D$92,F110,D$92-SUM(E$99:E110))</f>
        <v>621186.57657895237</v>
      </c>
      <c r="E111" s="522">
        <f t="shared" si="24"/>
        <v>18759.047619047618</v>
      </c>
      <c r="F111" s="523">
        <f t="shared" si="25"/>
        <v>602427.5289599048</v>
      </c>
      <c r="G111" s="523">
        <f t="shared" si="26"/>
        <v>611807.05276942858</v>
      </c>
      <c r="H111" s="526">
        <f t="shared" si="27"/>
        <v>87553.139134399025</v>
      </c>
      <c r="I111" s="577">
        <f t="shared" si="28"/>
        <v>87553.139134399025</v>
      </c>
      <c r="J111" s="514">
        <f t="shared" si="23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2025</v>
      </c>
      <c r="D112" s="374">
        <f>IF(F111+SUM(E$99:E111)=D$92,F111,D$92-SUM(E$99:E111))</f>
        <v>602427.5289599048</v>
      </c>
      <c r="E112" s="522">
        <f t="shared" si="24"/>
        <v>18759.047619047618</v>
      </c>
      <c r="F112" s="523">
        <f t="shared" si="25"/>
        <v>583668.48134085722</v>
      </c>
      <c r="G112" s="523">
        <f t="shared" si="26"/>
        <v>593048.00515038101</v>
      </c>
      <c r="H112" s="526">
        <f t="shared" si="27"/>
        <v>85443.794966488698</v>
      </c>
      <c r="I112" s="577">
        <f t="shared" si="28"/>
        <v>85443.794966488698</v>
      </c>
      <c r="J112" s="514">
        <f t="shared" si="23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2026</v>
      </c>
      <c r="D113" s="374">
        <f>IF(F112+SUM(E$99:E112)=D$92,F112,D$92-SUM(E$99:E112))</f>
        <v>583668.48134085722</v>
      </c>
      <c r="E113" s="522">
        <f t="shared" si="24"/>
        <v>18759.047619047618</v>
      </c>
      <c r="F113" s="523">
        <f t="shared" si="25"/>
        <v>564909.43372180965</v>
      </c>
      <c r="G113" s="523">
        <f t="shared" si="26"/>
        <v>574288.95753133344</v>
      </c>
      <c r="H113" s="526">
        <f t="shared" si="27"/>
        <v>83334.450798578386</v>
      </c>
      <c r="I113" s="577">
        <f t="shared" si="28"/>
        <v>83334.450798578386</v>
      </c>
      <c r="J113" s="514">
        <f t="shared" si="23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>IU</v>
      </c>
      <c r="C114" s="507">
        <f>IF(D93="","-",+C113+1)</f>
        <v>2027</v>
      </c>
      <c r="D114" s="374">
        <f>IF(F113+SUM(E$99:E113)=D$92,F113,D$92-SUM(E$99:E113))</f>
        <v>564909.43372180907</v>
      </c>
      <c r="E114" s="522">
        <f t="shared" si="24"/>
        <v>18759.047619047618</v>
      </c>
      <c r="F114" s="523">
        <f t="shared" si="25"/>
        <v>546150.38610276149</v>
      </c>
      <c r="G114" s="523">
        <f t="shared" si="26"/>
        <v>555529.90991228528</v>
      </c>
      <c r="H114" s="526">
        <f t="shared" si="27"/>
        <v>81225.106630668015</v>
      </c>
      <c r="I114" s="577">
        <f t="shared" si="28"/>
        <v>81225.106630668015</v>
      </c>
      <c r="J114" s="514">
        <f t="shared" si="23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2028</v>
      </c>
      <c r="D115" s="374">
        <f>IF(F114+SUM(E$99:E114)=D$92,F114,D$92-SUM(E$99:E114))</f>
        <v>546150.38610276149</v>
      </c>
      <c r="E115" s="522">
        <f t="shared" si="24"/>
        <v>18759.047619047618</v>
      </c>
      <c r="F115" s="523">
        <f t="shared" si="25"/>
        <v>527391.33848371392</v>
      </c>
      <c r="G115" s="523">
        <f t="shared" si="26"/>
        <v>536770.8622932377</v>
      </c>
      <c r="H115" s="526">
        <f t="shared" si="27"/>
        <v>79115.762462757688</v>
      </c>
      <c r="I115" s="577">
        <f t="shared" si="28"/>
        <v>79115.762462757688</v>
      </c>
      <c r="J115" s="514">
        <f t="shared" si="23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2029</v>
      </c>
      <c r="D116" s="374">
        <f>IF(F115+SUM(E$99:E115)=D$92,F115,D$92-SUM(E$99:E115))</f>
        <v>527391.33848371392</v>
      </c>
      <c r="E116" s="522">
        <f t="shared" si="24"/>
        <v>18759.047619047618</v>
      </c>
      <c r="F116" s="523">
        <f t="shared" si="25"/>
        <v>508632.29086466628</v>
      </c>
      <c r="G116" s="523">
        <f t="shared" si="26"/>
        <v>518011.81467419013</v>
      </c>
      <c r="H116" s="526">
        <f t="shared" si="27"/>
        <v>77006.418294847361</v>
      </c>
      <c r="I116" s="577">
        <f t="shared" si="28"/>
        <v>77006.418294847361</v>
      </c>
      <c r="J116" s="514">
        <f t="shared" si="23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2030</v>
      </c>
      <c r="D117" s="374">
        <f>IF(F116+SUM(E$99:E116)=D$92,F116,D$92-SUM(E$99:E116))</f>
        <v>508632.29086466628</v>
      </c>
      <c r="E117" s="522">
        <f t="shared" si="24"/>
        <v>18759.047619047618</v>
      </c>
      <c r="F117" s="523">
        <f t="shared" si="25"/>
        <v>489873.24324561865</v>
      </c>
      <c r="G117" s="523">
        <f t="shared" si="26"/>
        <v>499252.76705514244</v>
      </c>
      <c r="H117" s="526">
        <f t="shared" si="27"/>
        <v>74897.074126937048</v>
      </c>
      <c r="I117" s="577">
        <f t="shared" si="28"/>
        <v>74897.074126937048</v>
      </c>
      <c r="J117" s="514">
        <f t="shared" si="23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2031</v>
      </c>
      <c r="D118" s="374">
        <f>IF(F117+SUM(E$99:E117)=D$92,F117,D$92-SUM(E$99:E117))</f>
        <v>489873.24324561865</v>
      </c>
      <c r="E118" s="522">
        <f t="shared" si="24"/>
        <v>18759.047619047618</v>
      </c>
      <c r="F118" s="523">
        <f t="shared" si="25"/>
        <v>471114.19562657102</v>
      </c>
      <c r="G118" s="523">
        <f t="shared" si="26"/>
        <v>480493.71943609486</v>
      </c>
      <c r="H118" s="526">
        <f t="shared" si="27"/>
        <v>72787.729959026721</v>
      </c>
      <c r="I118" s="577">
        <f t="shared" si="28"/>
        <v>72787.729959026721</v>
      </c>
      <c r="J118" s="514">
        <f t="shared" si="23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2032</v>
      </c>
      <c r="D119" s="374">
        <f>IF(F118+SUM(E$99:E118)=D$92,F118,D$92-SUM(E$99:E118))</f>
        <v>471114.19562657102</v>
      </c>
      <c r="E119" s="522">
        <f t="shared" si="24"/>
        <v>18759.047619047618</v>
      </c>
      <c r="F119" s="523">
        <f t="shared" si="25"/>
        <v>452355.14800752338</v>
      </c>
      <c r="G119" s="523">
        <f t="shared" si="26"/>
        <v>461734.67181704717</v>
      </c>
      <c r="H119" s="526">
        <f t="shared" si="27"/>
        <v>70678.385791116394</v>
      </c>
      <c r="I119" s="577">
        <f t="shared" si="28"/>
        <v>70678.385791116394</v>
      </c>
      <c r="J119" s="514">
        <f t="shared" si="23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2033</v>
      </c>
      <c r="D120" s="374">
        <f>IF(F119+SUM(E$99:E119)=D$92,F119,D$92-SUM(E$99:E119))</f>
        <v>452355.14800752338</v>
      </c>
      <c r="E120" s="522">
        <f t="shared" si="24"/>
        <v>18759.047619047618</v>
      </c>
      <c r="F120" s="523">
        <f t="shared" si="25"/>
        <v>433596.10038847575</v>
      </c>
      <c r="G120" s="523">
        <f t="shared" si="26"/>
        <v>442975.6241979996</v>
      </c>
      <c r="H120" s="526">
        <f t="shared" si="27"/>
        <v>68569.041623206082</v>
      </c>
      <c r="I120" s="577">
        <f t="shared" si="28"/>
        <v>68569.041623206082</v>
      </c>
      <c r="J120" s="514">
        <f t="shared" si="23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2034</v>
      </c>
      <c r="D121" s="374">
        <f>IF(F120+SUM(E$99:E120)=D$92,F120,D$92-SUM(E$99:E120))</f>
        <v>433596.10038847575</v>
      </c>
      <c r="E121" s="522">
        <f t="shared" si="24"/>
        <v>18759.047619047618</v>
      </c>
      <c r="F121" s="523">
        <f t="shared" si="25"/>
        <v>414837.05276942812</v>
      </c>
      <c r="G121" s="523">
        <f t="shared" si="26"/>
        <v>424216.57657895191</v>
      </c>
      <c r="H121" s="526">
        <f t="shared" si="27"/>
        <v>66459.69745529574</v>
      </c>
      <c r="I121" s="577">
        <f t="shared" si="28"/>
        <v>66459.69745529574</v>
      </c>
      <c r="J121" s="514">
        <f t="shared" si="23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2035</v>
      </c>
      <c r="D122" s="374">
        <f>IF(F121+SUM(E$99:E121)=D$92,F121,D$92-SUM(E$99:E121))</f>
        <v>414837.05276942812</v>
      </c>
      <c r="E122" s="522">
        <f t="shared" si="24"/>
        <v>18759.047619047618</v>
      </c>
      <c r="F122" s="523">
        <f t="shared" si="25"/>
        <v>396078.00515038049</v>
      </c>
      <c r="G122" s="523">
        <f t="shared" si="26"/>
        <v>405457.52895990433</v>
      </c>
      <c r="H122" s="526">
        <f t="shared" si="27"/>
        <v>64350.353287385427</v>
      </c>
      <c r="I122" s="577">
        <f t="shared" si="28"/>
        <v>64350.353287385427</v>
      </c>
      <c r="J122" s="514">
        <f t="shared" si="23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2036</v>
      </c>
      <c r="D123" s="374">
        <f>IF(F122+SUM(E$99:E122)=D$92,F122,D$92-SUM(E$99:E122))</f>
        <v>396078.00515038049</v>
      </c>
      <c r="E123" s="522">
        <f t="shared" si="24"/>
        <v>18759.047619047618</v>
      </c>
      <c r="F123" s="523">
        <f t="shared" si="25"/>
        <v>377318.95753133285</v>
      </c>
      <c r="G123" s="523">
        <f t="shared" si="26"/>
        <v>386698.48134085664</v>
      </c>
      <c r="H123" s="526">
        <f t="shared" si="27"/>
        <v>62241.0091194751</v>
      </c>
      <c r="I123" s="577">
        <f t="shared" si="28"/>
        <v>62241.0091194751</v>
      </c>
      <c r="J123" s="514">
        <f t="shared" si="23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2037</v>
      </c>
      <c r="D124" s="374">
        <f>IF(F123+SUM(E$99:E123)=D$92,F123,D$92-SUM(E$99:E123))</f>
        <v>377318.95753133285</v>
      </c>
      <c r="E124" s="522">
        <f t="shared" si="24"/>
        <v>18759.047619047618</v>
      </c>
      <c r="F124" s="523">
        <f t="shared" si="25"/>
        <v>358559.90991228522</v>
      </c>
      <c r="G124" s="523">
        <f t="shared" si="26"/>
        <v>367939.43372180907</v>
      </c>
      <c r="H124" s="526">
        <f t="shared" si="27"/>
        <v>60131.66495156478</v>
      </c>
      <c r="I124" s="577">
        <f t="shared" si="28"/>
        <v>60131.66495156478</v>
      </c>
      <c r="J124" s="514">
        <f t="shared" si="23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2038</v>
      </c>
      <c r="D125" s="374">
        <f>IF(F124+SUM(E$99:E124)=D$92,F124,D$92-SUM(E$99:E124))</f>
        <v>358559.90991228522</v>
      </c>
      <c r="E125" s="522">
        <f t="shared" si="24"/>
        <v>18759.047619047618</v>
      </c>
      <c r="F125" s="523">
        <f t="shared" si="25"/>
        <v>339800.86229323759</v>
      </c>
      <c r="G125" s="523">
        <f t="shared" si="26"/>
        <v>349180.38610276137</v>
      </c>
      <c r="H125" s="526">
        <f t="shared" si="27"/>
        <v>58022.320783654453</v>
      </c>
      <c r="I125" s="577">
        <f t="shared" si="28"/>
        <v>58022.320783654453</v>
      </c>
      <c r="J125" s="514">
        <f t="shared" si="23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2039</v>
      </c>
      <c r="D126" s="374">
        <f>IF(F125+SUM(E$99:E125)=D$92,F125,D$92-SUM(E$99:E125))</f>
        <v>339800.86229323759</v>
      </c>
      <c r="E126" s="522">
        <f t="shared" si="24"/>
        <v>18759.047619047618</v>
      </c>
      <c r="F126" s="523">
        <f t="shared" si="25"/>
        <v>321041.81467418995</v>
      </c>
      <c r="G126" s="523">
        <f t="shared" si="26"/>
        <v>330421.3384837138</v>
      </c>
      <c r="H126" s="526">
        <f t="shared" si="27"/>
        <v>55912.976615744134</v>
      </c>
      <c r="I126" s="577">
        <f t="shared" si="28"/>
        <v>55912.976615744134</v>
      </c>
      <c r="J126" s="514">
        <f t="shared" si="23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2040</v>
      </c>
      <c r="D127" s="374">
        <f>IF(F126+SUM(E$99:E126)=D$92,F126,D$92-SUM(E$99:E126))</f>
        <v>321041.81467418995</v>
      </c>
      <c r="E127" s="522">
        <f t="shared" si="24"/>
        <v>18759.047619047618</v>
      </c>
      <c r="F127" s="523">
        <f t="shared" si="25"/>
        <v>302282.76705514232</v>
      </c>
      <c r="G127" s="523">
        <f t="shared" si="26"/>
        <v>311662.29086466611</v>
      </c>
      <c r="H127" s="526">
        <f t="shared" si="27"/>
        <v>53803.632447833807</v>
      </c>
      <c r="I127" s="577">
        <f t="shared" si="28"/>
        <v>53803.632447833807</v>
      </c>
      <c r="J127" s="514">
        <f t="shared" si="23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2041</v>
      </c>
      <c r="D128" s="374">
        <f>IF(F127+SUM(E$99:E127)=D$92,F127,D$92-SUM(E$99:E127))</f>
        <v>302282.76705514232</v>
      </c>
      <c r="E128" s="522">
        <f t="shared" si="24"/>
        <v>18759.047619047618</v>
      </c>
      <c r="F128" s="523">
        <f t="shared" si="25"/>
        <v>283523.71943609469</v>
      </c>
      <c r="G128" s="523">
        <f t="shared" si="26"/>
        <v>292903.24324561853</v>
      </c>
      <c r="H128" s="526">
        <f t="shared" si="27"/>
        <v>51694.288279923487</v>
      </c>
      <c r="I128" s="577">
        <f t="shared" si="28"/>
        <v>51694.288279923487</v>
      </c>
      <c r="J128" s="514">
        <f t="shared" si="23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2042</v>
      </c>
      <c r="D129" s="374">
        <f>IF(F128+SUM(E$99:E128)=D$92,F128,D$92-SUM(E$99:E128))</f>
        <v>283523.71943609469</v>
      </c>
      <c r="E129" s="522">
        <f t="shared" si="24"/>
        <v>18759.047619047618</v>
      </c>
      <c r="F129" s="523">
        <f t="shared" si="25"/>
        <v>264764.67181704706</v>
      </c>
      <c r="G129" s="523">
        <f t="shared" si="26"/>
        <v>274144.19562657084</v>
      </c>
      <c r="H129" s="526">
        <f t="shared" si="27"/>
        <v>49584.94411201316</v>
      </c>
      <c r="I129" s="577">
        <f t="shared" si="28"/>
        <v>49584.94411201316</v>
      </c>
      <c r="J129" s="514">
        <f t="shared" si="23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2043</v>
      </c>
      <c r="D130" s="374">
        <f>IF(F129+SUM(E$99:E129)=D$92,F129,D$92-SUM(E$99:E129))</f>
        <v>264764.67181704706</v>
      </c>
      <c r="E130" s="522">
        <f t="shared" si="24"/>
        <v>18759.047619047618</v>
      </c>
      <c r="F130" s="523">
        <f t="shared" si="25"/>
        <v>246005.62419799942</v>
      </c>
      <c r="G130" s="523">
        <f t="shared" si="26"/>
        <v>255385.14800752324</v>
      </c>
      <c r="H130" s="526">
        <f t="shared" si="27"/>
        <v>47475.59994410284</v>
      </c>
      <c r="I130" s="577">
        <f t="shared" si="28"/>
        <v>47475.59994410284</v>
      </c>
      <c r="J130" s="514">
        <f t="shared" si="23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2044</v>
      </c>
      <c r="D131" s="374">
        <f>IF(F130+SUM(E$99:E130)=D$92,F130,D$92-SUM(E$99:E130))</f>
        <v>246005.62419799942</v>
      </c>
      <c r="E131" s="522">
        <f t="shared" si="24"/>
        <v>18759.047619047618</v>
      </c>
      <c r="F131" s="523">
        <f t="shared" si="25"/>
        <v>227246.57657895179</v>
      </c>
      <c r="G131" s="523">
        <f t="shared" si="26"/>
        <v>236626.10038847561</v>
      </c>
      <c r="H131" s="526">
        <f t="shared" si="27"/>
        <v>45366.255776192513</v>
      </c>
      <c r="I131" s="577">
        <f t="shared" si="28"/>
        <v>45366.255776192513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0"/>
        <v/>
      </c>
      <c r="C132" s="507">
        <f>IF(D93="","-",+C131+1)</f>
        <v>2045</v>
      </c>
      <c r="D132" s="374">
        <f>IF(F131+SUM(E$99:E131)=D$92,F131,D$92-SUM(E$99:E131))</f>
        <v>227246.57657895179</v>
      </c>
      <c r="E132" s="522">
        <f t="shared" si="24"/>
        <v>18759.047619047618</v>
      </c>
      <c r="F132" s="523">
        <f t="shared" si="25"/>
        <v>208487.52895990416</v>
      </c>
      <c r="G132" s="523">
        <f t="shared" si="26"/>
        <v>217867.05276942797</v>
      </c>
      <c r="H132" s="526">
        <f t="shared" si="27"/>
        <v>43256.911608282193</v>
      </c>
      <c r="I132" s="577">
        <f t="shared" si="28"/>
        <v>43256.911608282193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0"/>
        <v/>
      </c>
      <c r="C133" s="507">
        <f>IF(D93="","-",+C132+1)</f>
        <v>2046</v>
      </c>
      <c r="D133" s="374">
        <f>IF(F132+SUM(E$99:E132)=D$92,F132,D$92-SUM(E$99:E132))</f>
        <v>208487.52895990416</v>
      </c>
      <c r="E133" s="522">
        <f t="shared" si="24"/>
        <v>18759.047619047618</v>
      </c>
      <c r="F133" s="523">
        <f t="shared" si="25"/>
        <v>189728.48134085652</v>
      </c>
      <c r="G133" s="523">
        <f t="shared" si="26"/>
        <v>199108.00515038034</v>
      </c>
      <c r="H133" s="526">
        <f t="shared" si="27"/>
        <v>41147.567440371873</v>
      </c>
      <c r="I133" s="577">
        <f t="shared" si="28"/>
        <v>41147.567440371873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0"/>
        <v/>
      </c>
      <c r="C134" s="507">
        <f>IF(D93="","-",+C133+1)</f>
        <v>2047</v>
      </c>
      <c r="D134" s="374">
        <f>IF(F133+SUM(E$99:E133)=D$92,F133,D$92-SUM(E$99:E133))</f>
        <v>189728.48134085652</v>
      </c>
      <c r="E134" s="522">
        <f t="shared" si="24"/>
        <v>18759.047619047618</v>
      </c>
      <c r="F134" s="523">
        <f t="shared" si="25"/>
        <v>170969.43372180889</v>
      </c>
      <c r="G134" s="523">
        <f t="shared" si="26"/>
        <v>180348.95753133271</v>
      </c>
      <c r="H134" s="526">
        <f t="shared" si="27"/>
        <v>39038.223272461546</v>
      </c>
      <c r="I134" s="577">
        <f t="shared" si="28"/>
        <v>39038.223272461546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0"/>
        <v/>
      </c>
      <c r="C135" s="507">
        <f>IF(D93="","-",+C134+1)</f>
        <v>2048</v>
      </c>
      <c r="D135" s="374">
        <f>IF(F134+SUM(E$99:E134)=D$92,F134,D$92-SUM(E$99:E134))</f>
        <v>170969.43372180889</v>
      </c>
      <c r="E135" s="522">
        <f t="shared" si="24"/>
        <v>18759.047619047618</v>
      </c>
      <c r="F135" s="523">
        <f t="shared" si="25"/>
        <v>152210.38610276126</v>
      </c>
      <c r="G135" s="523">
        <f t="shared" si="26"/>
        <v>161589.90991228507</v>
      </c>
      <c r="H135" s="526">
        <f t="shared" si="27"/>
        <v>36928.879104551219</v>
      </c>
      <c r="I135" s="577">
        <f t="shared" si="28"/>
        <v>36928.879104551219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0"/>
        <v/>
      </c>
      <c r="C136" s="507">
        <f>IF(D93="","-",+C135+1)</f>
        <v>2049</v>
      </c>
      <c r="D136" s="374">
        <f>IF(F135+SUM(E$99:E135)=D$92,F135,D$92-SUM(E$99:E135))</f>
        <v>152210.38610276126</v>
      </c>
      <c r="E136" s="522">
        <f t="shared" si="24"/>
        <v>18759.047619047618</v>
      </c>
      <c r="F136" s="523">
        <f t="shared" si="25"/>
        <v>133451.33848371363</v>
      </c>
      <c r="G136" s="523">
        <f t="shared" si="26"/>
        <v>142830.86229323744</v>
      </c>
      <c r="H136" s="526">
        <f t="shared" si="27"/>
        <v>34819.534936640899</v>
      </c>
      <c r="I136" s="577">
        <f t="shared" si="28"/>
        <v>34819.534936640899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0"/>
        <v/>
      </c>
      <c r="C137" s="507">
        <f>IF(D93="","-",+C136+1)</f>
        <v>2050</v>
      </c>
      <c r="D137" s="374">
        <f>IF(F136+SUM(E$99:E136)=D$92,F136,D$92-SUM(E$99:E136))</f>
        <v>133451.33848371363</v>
      </c>
      <c r="E137" s="522">
        <f t="shared" si="24"/>
        <v>18759.047619047618</v>
      </c>
      <c r="F137" s="523">
        <f t="shared" si="25"/>
        <v>114692.29086466601</v>
      </c>
      <c r="G137" s="523">
        <f t="shared" si="26"/>
        <v>124071.81467418981</v>
      </c>
      <c r="H137" s="526">
        <f t="shared" si="27"/>
        <v>32710.190768730576</v>
      </c>
      <c r="I137" s="577">
        <f t="shared" si="28"/>
        <v>32710.190768730576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0"/>
        <v/>
      </c>
      <c r="C138" s="507">
        <f>IF(D93="","-",+C137+1)</f>
        <v>2051</v>
      </c>
      <c r="D138" s="374">
        <f>IF(F137+SUM(E$99:E137)=D$92,F137,D$92-SUM(E$99:E137))</f>
        <v>114692.29086466601</v>
      </c>
      <c r="E138" s="522">
        <f t="shared" si="24"/>
        <v>18759.047619047618</v>
      </c>
      <c r="F138" s="523">
        <f t="shared" si="25"/>
        <v>95933.243245618389</v>
      </c>
      <c r="G138" s="523">
        <f t="shared" si="26"/>
        <v>105312.76705514221</v>
      </c>
      <c r="H138" s="526">
        <f t="shared" si="27"/>
        <v>30600.846600820252</v>
      </c>
      <c r="I138" s="577">
        <f t="shared" si="28"/>
        <v>30600.846600820252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0"/>
        <v/>
      </c>
      <c r="C139" s="507">
        <f>IF(D93="","-",+C138+1)</f>
        <v>2052</v>
      </c>
      <c r="D139" s="374">
        <f>IF(F138+SUM(E$99:E138)=D$92,F138,D$92-SUM(E$99:E138))</f>
        <v>95933.243245618389</v>
      </c>
      <c r="E139" s="522">
        <f t="shared" si="24"/>
        <v>18759.047619047618</v>
      </c>
      <c r="F139" s="523">
        <f t="shared" si="25"/>
        <v>77174.19562657077</v>
      </c>
      <c r="G139" s="523">
        <f t="shared" si="26"/>
        <v>86553.719436094572</v>
      </c>
      <c r="H139" s="526">
        <f t="shared" si="27"/>
        <v>28491.502432909932</v>
      </c>
      <c r="I139" s="577">
        <f t="shared" si="28"/>
        <v>28491.502432909932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0"/>
        <v/>
      </c>
      <c r="C140" s="507">
        <f>IF(D93="","-",+C139+1)</f>
        <v>2053</v>
      </c>
      <c r="D140" s="374">
        <f>IF(F139+SUM(E$99:E139)=D$92,F139,D$92-SUM(E$99:E139))</f>
        <v>77174.19562657077</v>
      </c>
      <c r="E140" s="522">
        <f t="shared" si="24"/>
        <v>18759.047619047618</v>
      </c>
      <c r="F140" s="523">
        <f t="shared" si="25"/>
        <v>58415.148007523152</v>
      </c>
      <c r="G140" s="523">
        <f t="shared" si="26"/>
        <v>67794.671817046968</v>
      </c>
      <c r="H140" s="526">
        <f t="shared" si="27"/>
        <v>26382.158264999613</v>
      </c>
      <c r="I140" s="577">
        <f t="shared" si="28"/>
        <v>26382.158264999613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0"/>
        <v/>
      </c>
      <c r="C141" s="507">
        <f>IF(D93="","-",+C140+1)</f>
        <v>2054</v>
      </c>
      <c r="D141" s="374">
        <f>IF(F140+SUM(E$99:E140)=D$92,F140,D$92-SUM(E$99:E140))</f>
        <v>58415.148007523152</v>
      </c>
      <c r="E141" s="522">
        <f t="shared" si="24"/>
        <v>18759.047619047618</v>
      </c>
      <c r="F141" s="523">
        <f t="shared" si="25"/>
        <v>39656.100388475534</v>
      </c>
      <c r="G141" s="523">
        <f t="shared" si="26"/>
        <v>49035.624197999343</v>
      </c>
      <c r="H141" s="526">
        <f t="shared" si="27"/>
        <v>24272.814097089289</v>
      </c>
      <c r="I141" s="577">
        <f t="shared" si="28"/>
        <v>24272.814097089289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0"/>
        <v/>
      </c>
      <c r="C142" s="507">
        <f>IF(D93="","-",+C141+1)</f>
        <v>2055</v>
      </c>
      <c r="D142" s="374">
        <f>IF(F141+SUM(E$99:E141)=D$92,F141,D$92-SUM(E$99:E141))</f>
        <v>39656.100388475534</v>
      </c>
      <c r="E142" s="522">
        <f t="shared" si="24"/>
        <v>18759.047619047618</v>
      </c>
      <c r="F142" s="523">
        <f t="shared" si="25"/>
        <v>20897.052769427915</v>
      </c>
      <c r="G142" s="523">
        <f t="shared" si="26"/>
        <v>30276.576578951725</v>
      </c>
      <c r="H142" s="526">
        <f t="shared" si="27"/>
        <v>22163.469929178966</v>
      </c>
      <c r="I142" s="577">
        <f t="shared" si="28"/>
        <v>22163.469929178966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0"/>
        <v>IU</v>
      </c>
      <c r="C143" s="507">
        <f>IF(D93="","-",+C142+1)</f>
        <v>2056</v>
      </c>
      <c r="D143" s="374">
        <f>IF(F142+SUM(E$99:E142)=D$92,F142,D$92-SUM(E$99:E142))</f>
        <v>20897.052769428468</v>
      </c>
      <c r="E143" s="522">
        <f t="shared" si="24"/>
        <v>18759.047619047618</v>
      </c>
      <c r="F143" s="523">
        <f t="shared" si="25"/>
        <v>2138.00515038085</v>
      </c>
      <c r="G143" s="523">
        <f t="shared" si="26"/>
        <v>11517.528959904659</v>
      </c>
      <c r="H143" s="526">
        <f t="shared" si="27"/>
        <v>20054.125761268708</v>
      </c>
      <c r="I143" s="577">
        <f t="shared" si="28"/>
        <v>20054.125761268708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0"/>
        <v/>
      </c>
      <c r="C144" s="507">
        <f>IF(D93="","-",+C143+1)</f>
        <v>2057</v>
      </c>
      <c r="D144" s="374">
        <f>IF(F143+SUM(E$99:E143)=D$92,F143,D$92-SUM(E$99:E143))</f>
        <v>2138.00515038085</v>
      </c>
      <c r="E144" s="522">
        <f t="shared" si="24"/>
        <v>2138.00515038085</v>
      </c>
      <c r="F144" s="523">
        <f t="shared" si="25"/>
        <v>0</v>
      </c>
      <c r="G144" s="523">
        <f t="shared" si="26"/>
        <v>1069.002575190425</v>
      </c>
      <c r="H144" s="526">
        <f t="shared" si="27"/>
        <v>2258.2081795138138</v>
      </c>
      <c r="I144" s="577">
        <f t="shared" si="28"/>
        <v>2258.2081795138138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0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0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0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0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0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0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0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0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0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0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787880</v>
      </c>
      <c r="F155" s="375"/>
      <c r="G155" s="375"/>
      <c r="H155" s="375">
        <f>SUM(H99:H154)</f>
        <v>2671865.0621822206</v>
      </c>
      <c r="I155" s="375">
        <f>SUM(I99:I154)</f>
        <v>2671865.0621822206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48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16562.400820096133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16562.400820096133</v>
      </c>
      <c r="O6" s="269"/>
      <c r="P6" s="269"/>
    </row>
    <row r="7" spans="1:16" ht="13.5" thickBot="1">
      <c r="C7" s="467" t="s">
        <v>48</v>
      </c>
      <c r="D7" s="624" t="s">
        <v>335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334</v>
      </c>
      <c r="E9" s="637" t="s">
        <v>396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3816.5738095238098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 t="shared" ref="K23:K28" si="7">G23</f>
        <v>21316.782668999032</v>
      </c>
      <c r="L23" s="519">
        <f t="shared" ref="L23:L28" si="8">IF(K23&lt;&gt;0,+G23-K23,0)</f>
        <v>0</v>
      </c>
      <c r="M23" s="518">
        <f t="shared" ref="M23:M28" si="9"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 t="shared" si="7"/>
        <v>20164.678191842031</v>
      </c>
      <c r="L24" s="519">
        <f t="shared" si="8"/>
        <v>0</v>
      </c>
      <c r="M24" s="518">
        <f t="shared" si="9"/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20285.936433586696</v>
      </c>
      <c r="H25" s="639">
        <v>20285.936433586696</v>
      </c>
      <c r="I25" s="511">
        <f t="shared" si="6"/>
        <v>0</v>
      </c>
      <c r="J25" s="511"/>
      <c r="K25" s="518">
        <f t="shared" si="7"/>
        <v>20285.936433586696</v>
      </c>
      <c r="L25" s="519">
        <f t="shared" si="8"/>
        <v>0</v>
      </c>
      <c r="M25" s="518">
        <f t="shared" si="9"/>
        <v>20285.936433586696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3909.6609756097564</v>
      </c>
      <c r="F26" s="631">
        <v>122987.08855542504</v>
      </c>
      <c r="G26" s="630">
        <v>19789.041594776594</v>
      </c>
      <c r="H26" s="639">
        <v>19789.041594776594</v>
      </c>
      <c r="I26" s="511">
        <f t="shared" si="6"/>
        <v>0</v>
      </c>
      <c r="J26" s="511"/>
      <c r="K26" s="518">
        <f t="shared" si="7"/>
        <v>19789.041594776594</v>
      </c>
      <c r="L26" s="519">
        <f t="shared" si="8"/>
        <v>0</v>
      </c>
      <c r="M26" s="518">
        <f t="shared" si="9"/>
        <v>19789.041594776594</v>
      </c>
      <c r="N26" s="514">
        <f t="shared" ref="N26:N72" si="10">IF(M26&lt;&gt;0,+H26-M26,0)</f>
        <v>0</v>
      </c>
      <c r="O26" s="514">
        <f t="shared" ref="O26:O72" si="11">+N26-L26</f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16295.552209349336</v>
      </c>
      <c r="H27" s="639">
        <v>16295.552209349336</v>
      </c>
      <c r="I27" s="511">
        <f t="shared" si="6"/>
        <v>0</v>
      </c>
      <c r="J27" s="511"/>
      <c r="K27" s="518">
        <f t="shared" si="7"/>
        <v>16295.552209349336</v>
      </c>
      <c r="L27" s="519">
        <f t="shared" si="8"/>
        <v>0</v>
      </c>
      <c r="M27" s="518">
        <f t="shared" si="9"/>
        <v>16295.552209349336</v>
      </c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31">
        <v>119259.27227635524</v>
      </c>
      <c r="E28" s="630">
        <v>3816.5738095238098</v>
      </c>
      <c r="F28" s="631">
        <v>115442.69846683144</v>
      </c>
      <c r="G28" s="630">
        <v>16256.311624142963</v>
      </c>
      <c r="H28" s="639">
        <v>16256.311624142963</v>
      </c>
      <c r="I28" s="511">
        <f t="shared" si="6"/>
        <v>0</v>
      </c>
      <c r="J28" s="511"/>
      <c r="K28" s="518">
        <f t="shared" si="7"/>
        <v>16256.311624142963</v>
      </c>
      <c r="L28" s="519">
        <f t="shared" si="8"/>
        <v>0</v>
      </c>
      <c r="M28" s="518">
        <f t="shared" si="9"/>
        <v>16256.311624142963</v>
      </c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523">
        <f>IF(F28+SUM(E$17:E28)=D$10,F28,D$10-SUM(E$17:E28))</f>
        <v>115260.85377029145</v>
      </c>
      <c r="E29" s="522">
        <f>IF(+I14&lt;F28,I14,D29)</f>
        <v>3816.5738095238098</v>
      </c>
      <c r="F29" s="523">
        <f t="shared" ref="F29:F33" si="12">+D29-E29</f>
        <v>111444.27996076764</v>
      </c>
      <c r="G29" s="524">
        <f t="shared" ref="G29:G55" si="13">+I$12*((D29+F29)/2)+E29</f>
        <v>16562.400820096133</v>
      </c>
      <c r="H29" s="491">
        <f t="shared" ref="H29:H55" si="14">+I$13*((D29+F29)/2)+E29</f>
        <v>16562.400820096133</v>
      </c>
      <c r="I29" s="511">
        <f t="shared" si="6"/>
        <v>0</v>
      </c>
      <c r="J29" s="511"/>
      <c r="K29" s="525"/>
      <c r="L29" s="514">
        <f t="shared" ref="L29:L72" si="1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111444.27996076764</v>
      </c>
      <c r="E30" s="522">
        <f>IF(+I14&lt;F29,I14,D30)</f>
        <v>3816.5738095238098</v>
      </c>
      <c r="F30" s="523">
        <f t="shared" si="12"/>
        <v>107627.70615124384</v>
      </c>
      <c r="G30" s="524">
        <f t="shared" si="13"/>
        <v>16133.249624896647</v>
      </c>
      <c r="H30" s="491">
        <f t="shared" si="14"/>
        <v>16133.249624896647</v>
      </c>
      <c r="I30" s="511">
        <f t="shared" si="6"/>
        <v>0</v>
      </c>
      <c r="J30" s="511"/>
      <c r="K30" s="525"/>
      <c r="L30" s="514">
        <f t="shared" si="1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107627.70615124384</v>
      </c>
      <c r="E31" s="522">
        <f>IF(+I14&lt;F30,I14,D31)</f>
        <v>3816.5738095238098</v>
      </c>
      <c r="F31" s="523">
        <f t="shared" si="12"/>
        <v>103811.13234172003</v>
      </c>
      <c r="G31" s="524">
        <f t="shared" si="13"/>
        <v>15704.098429697164</v>
      </c>
      <c r="H31" s="491">
        <f t="shared" si="14"/>
        <v>15704.098429697164</v>
      </c>
      <c r="I31" s="511">
        <f t="shared" si="6"/>
        <v>0</v>
      </c>
      <c r="J31" s="511"/>
      <c r="K31" s="525"/>
      <c r="L31" s="514">
        <f t="shared" si="1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103811.13234172003</v>
      </c>
      <c r="E32" s="522">
        <f>IF(+I14&lt;F31,I14,D32)</f>
        <v>3816.5738095238098</v>
      </c>
      <c r="F32" s="523">
        <f t="shared" si="12"/>
        <v>99994.558532196228</v>
      </c>
      <c r="G32" s="524">
        <f t="shared" si="13"/>
        <v>15274.94723449768</v>
      </c>
      <c r="H32" s="491">
        <f t="shared" si="14"/>
        <v>15274.94723449768</v>
      </c>
      <c r="I32" s="511">
        <f t="shared" si="6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99994.558532196228</v>
      </c>
      <c r="E33" s="522">
        <f>IF(+I14&lt;F32,I14,D33)</f>
        <v>3816.5738095238098</v>
      </c>
      <c r="F33" s="523">
        <f t="shared" si="12"/>
        <v>96177.984722672423</v>
      </c>
      <c r="G33" s="524">
        <f t="shared" si="13"/>
        <v>14845.796039298197</v>
      </c>
      <c r="H33" s="491">
        <f t="shared" si="14"/>
        <v>14845.796039298197</v>
      </c>
      <c r="I33" s="511">
        <f t="shared" si="6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96177.984722672423</v>
      </c>
      <c r="E34" s="522">
        <f>IF(+I14&lt;F33,I14,D34)</f>
        <v>3816.5738095238098</v>
      </c>
      <c r="F34" s="523">
        <f t="shared" ref="F34:F72" si="16">+D34-E34</f>
        <v>92361.410913148618</v>
      </c>
      <c r="G34" s="524">
        <f t="shared" si="13"/>
        <v>14416.644844098713</v>
      </c>
      <c r="H34" s="491">
        <f t="shared" si="14"/>
        <v>14416.644844098713</v>
      </c>
      <c r="I34" s="511">
        <f t="shared" ref="I34:I72" si="17">H34-G34</f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92361.410913148618</v>
      </c>
      <c r="E35" s="522">
        <f>IF(+I14&lt;F34,I14,D35)</f>
        <v>3816.5738095238098</v>
      </c>
      <c r="F35" s="523">
        <f t="shared" si="16"/>
        <v>88544.837103624814</v>
      </c>
      <c r="G35" s="524">
        <f t="shared" si="13"/>
        <v>13987.493648899228</v>
      </c>
      <c r="H35" s="491">
        <f t="shared" si="14"/>
        <v>13987.493648899228</v>
      </c>
      <c r="I35" s="511">
        <f t="shared" si="17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88544.837103624814</v>
      </c>
      <c r="E36" s="522">
        <f>IF(+I14&lt;F35,I14,D36)</f>
        <v>3816.5738095238098</v>
      </c>
      <c r="F36" s="523">
        <f t="shared" si="16"/>
        <v>84728.263294101009</v>
      </c>
      <c r="G36" s="524">
        <f t="shared" si="13"/>
        <v>13558.342453699745</v>
      </c>
      <c r="H36" s="491">
        <f t="shared" si="14"/>
        <v>13558.342453699745</v>
      </c>
      <c r="I36" s="511">
        <f t="shared" si="17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84728.263294101009</v>
      </c>
      <c r="E37" s="522">
        <f>IF(+I14&lt;F36,I14,D37)</f>
        <v>3816.5738095238098</v>
      </c>
      <c r="F37" s="523">
        <f t="shared" si="16"/>
        <v>80911.689484577204</v>
      </c>
      <c r="G37" s="524">
        <f t="shared" si="13"/>
        <v>13129.191258500261</v>
      </c>
      <c r="H37" s="491">
        <f t="shared" si="14"/>
        <v>13129.191258500261</v>
      </c>
      <c r="I37" s="511">
        <f t="shared" si="17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80911.689484577204</v>
      </c>
      <c r="E38" s="522">
        <f>IF(+I14&lt;F37,I14,D38)</f>
        <v>3816.5738095238098</v>
      </c>
      <c r="F38" s="523">
        <f t="shared" si="16"/>
        <v>77095.115675053399</v>
      </c>
      <c r="G38" s="524">
        <f t="shared" si="13"/>
        <v>12700.040063300778</v>
      </c>
      <c r="H38" s="491">
        <f t="shared" si="14"/>
        <v>12700.040063300778</v>
      </c>
      <c r="I38" s="511">
        <f t="shared" si="17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77095.115675053399</v>
      </c>
      <c r="E39" s="522">
        <f>IF(+I14&lt;F38,I14,D39)</f>
        <v>3816.5738095238098</v>
      </c>
      <c r="F39" s="523">
        <f t="shared" si="16"/>
        <v>73278.541865529594</v>
      </c>
      <c r="G39" s="524">
        <f t="shared" si="13"/>
        <v>12270.888868101294</v>
      </c>
      <c r="H39" s="491">
        <f t="shared" si="14"/>
        <v>12270.888868101294</v>
      </c>
      <c r="I39" s="511">
        <f t="shared" si="17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73278.541865529594</v>
      </c>
      <c r="E40" s="522">
        <f>IF(+I14&lt;F39,I14,D40)</f>
        <v>3816.5738095238098</v>
      </c>
      <c r="F40" s="523">
        <f t="shared" si="16"/>
        <v>69461.96805600579</v>
      </c>
      <c r="G40" s="524">
        <f t="shared" si="13"/>
        <v>11841.737672901809</v>
      </c>
      <c r="H40" s="491">
        <f t="shared" si="14"/>
        <v>11841.737672901809</v>
      </c>
      <c r="I40" s="511">
        <f t="shared" si="17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69461.96805600579</v>
      </c>
      <c r="E41" s="522">
        <f>IF(+I14&lt;F40,I14,D41)</f>
        <v>3816.5738095238098</v>
      </c>
      <c r="F41" s="523">
        <f t="shared" si="16"/>
        <v>65645.394246481985</v>
      </c>
      <c r="G41" s="524">
        <f t="shared" si="13"/>
        <v>11412.586477702325</v>
      </c>
      <c r="H41" s="491">
        <f t="shared" si="14"/>
        <v>11412.586477702325</v>
      </c>
      <c r="I41" s="511">
        <f t="shared" si="17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65645.394246481985</v>
      </c>
      <c r="E42" s="522">
        <f>IF(+I14&lt;F41,I14,D42)</f>
        <v>3816.5738095238098</v>
      </c>
      <c r="F42" s="523">
        <f t="shared" si="16"/>
        <v>61828.820436958173</v>
      </c>
      <c r="G42" s="524">
        <f t="shared" si="13"/>
        <v>10983.435282502842</v>
      </c>
      <c r="H42" s="491">
        <f t="shared" si="14"/>
        <v>10983.435282502842</v>
      </c>
      <c r="I42" s="511">
        <f t="shared" si="17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61828.820436958173</v>
      </c>
      <c r="E43" s="522">
        <f>IF(+I14&lt;F42,I14,D43)</f>
        <v>3816.5738095238098</v>
      </c>
      <c r="F43" s="523">
        <f t="shared" si="16"/>
        <v>58012.246627434361</v>
      </c>
      <c r="G43" s="524">
        <f t="shared" si="13"/>
        <v>10554.284087303357</v>
      </c>
      <c r="H43" s="491">
        <f t="shared" si="14"/>
        <v>10554.284087303357</v>
      </c>
      <c r="I43" s="511">
        <f t="shared" si="17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58012.246627434361</v>
      </c>
      <c r="E44" s="522">
        <f>IF(+I14&lt;F43,I14,D44)</f>
        <v>3816.5738095238098</v>
      </c>
      <c r="F44" s="523">
        <f t="shared" si="16"/>
        <v>54195.672817910548</v>
      </c>
      <c r="G44" s="524">
        <f t="shared" si="13"/>
        <v>10125.132892103873</v>
      </c>
      <c r="H44" s="491">
        <f t="shared" si="14"/>
        <v>10125.132892103873</v>
      </c>
      <c r="I44" s="511">
        <f t="shared" si="17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54195.672817910548</v>
      </c>
      <c r="E45" s="522">
        <f>IF(+I14&lt;F44,I14,D45)</f>
        <v>3816.5738095238098</v>
      </c>
      <c r="F45" s="523">
        <f t="shared" si="16"/>
        <v>50379.099008386736</v>
      </c>
      <c r="G45" s="524">
        <f t="shared" si="13"/>
        <v>9695.9816969043859</v>
      </c>
      <c r="H45" s="491">
        <f t="shared" si="14"/>
        <v>9695.9816969043859</v>
      </c>
      <c r="I45" s="511">
        <f t="shared" si="17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50379.099008386736</v>
      </c>
      <c r="E46" s="522">
        <f>IF(+I14&lt;F45,I14,D46)</f>
        <v>3816.5738095238098</v>
      </c>
      <c r="F46" s="523">
        <f t="shared" si="16"/>
        <v>46562.525198862924</v>
      </c>
      <c r="G46" s="524">
        <f t="shared" si="13"/>
        <v>9266.8305017049024</v>
      </c>
      <c r="H46" s="491">
        <f t="shared" si="14"/>
        <v>9266.8305017049024</v>
      </c>
      <c r="I46" s="511">
        <f t="shared" si="17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46562.525198862924</v>
      </c>
      <c r="E47" s="522">
        <f>IF(+I14&lt;F46,I14,D47)</f>
        <v>3816.5738095238098</v>
      </c>
      <c r="F47" s="523">
        <f t="shared" si="16"/>
        <v>42745.951389339112</v>
      </c>
      <c r="G47" s="524">
        <f t="shared" si="13"/>
        <v>8837.6793065054171</v>
      </c>
      <c r="H47" s="491">
        <f t="shared" si="14"/>
        <v>8837.6793065054171</v>
      </c>
      <c r="I47" s="511">
        <f t="shared" si="17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42745.951389339112</v>
      </c>
      <c r="E48" s="522">
        <f>IF(+I14&lt;F47,I14,D48)</f>
        <v>3816.5738095238098</v>
      </c>
      <c r="F48" s="523">
        <f t="shared" si="16"/>
        <v>38929.3775798153</v>
      </c>
      <c r="G48" s="524">
        <f t="shared" si="13"/>
        <v>8408.5281113059336</v>
      </c>
      <c r="H48" s="491">
        <f t="shared" si="14"/>
        <v>8408.5281113059336</v>
      </c>
      <c r="I48" s="511">
        <f t="shared" si="17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38929.3775798153</v>
      </c>
      <c r="E49" s="522">
        <f>IF(+I14&lt;F48,I14,D49)</f>
        <v>3816.5738095238098</v>
      </c>
      <c r="F49" s="523">
        <f t="shared" si="16"/>
        <v>35112.803770291488</v>
      </c>
      <c r="G49" s="524">
        <f t="shared" si="13"/>
        <v>7979.3769161064483</v>
      </c>
      <c r="H49" s="491">
        <f t="shared" si="14"/>
        <v>7979.3769161064483</v>
      </c>
      <c r="I49" s="511">
        <f t="shared" si="17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35112.803770291488</v>
      </c>
      <c r="E50" s="522">
        <f>IF(+I14&lt;F49,I14,D50)</f>
        <v>3816.5738095238098</v>
      </c>
      <c r="F50" s="523">
        <f t="shared" si="16"/>
        <v>31296.22996076768</v>
      </c>
      <c r="G50" s="524">
        <f t="shared" si="13"/>
        <v>7550.2257209069639</v>
      </c>
      <c r="H50" s="491">
        <f t="shared" si="14"/>
        <v>7550.2257209069639</v>
      </c>
      <c r="I50" s="511">
        <f t="shared" si="17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31296.22996076768</v>
      </c>
      <c r="E51" s="522">
        <f>IF(+I14&lt;F50,I14,D51)</f>
        <v>3816.5738095238098</v>
      </c>
      <c r="F51" s="523">
        <f t="shared" si="16"/>
        <v>27479.656151243871</v>
      </c>
      <c r="G51" s="524">
        <f t="shared" si="13"/>
        <v>7121.0745257074796</v>
      </c>
      <c r="H51" s="491">
        <f t="shared" si="14"/>
        <v>7121.0745257074796</v>
      </c>
      <c r="I51" s="511">
        <f t="shared" si="17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27479.656151243871</v>
      </c>
      <c r="E52" s="522">
        <f>IF(+I14&lt;F51,I14,D52)</f>
        <v>3816.5738095238098</v>
      </c>
      <c r="F52" s="523">
        <f t="shared" si="16"/>
        <v>23663.082341720063</v>
      </c>
      <c r="G52" s="524">
        <f t="shared" si="13"/>
        <v>6691.9233305079961</v>
      </c>
      <c r="H52" s="491">
        <f t="shared" si="14"/>
        <v>6691.9233305079961</v>
      </c>
      <c r="I52" s="511">
        <f t="shared" si="17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23663.082341720063</v>
      </c>
      <c r="E53" s="522">
        <f>IF(+I14&lt;F52,I14,D53)</f>
        <v>3816.5738095238098</v>
      </c>
      <c r="F53" s="523">
        <f t="shared" si="16"/>
        <v>19846.508532196254</v>
      </c>
      <c r="G53" s="524">
        <f t="shared" si="13"/>
        <v>6262.7721353085108</v>
      </c>
      <c r="H53" s="491">
        <f t="shared" si="14"/>
        <v>6262.7721353085108</v>
      </c>
      <c r="I53" s="511">
        <f t="shared" si="17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19846.508532196254</v>
      </c>
      <c r="E54" s="522">
        <f>IF(+I14&lt;F53,I14,D54)</f>
        <v>3816.5738095238098</v>
      </c>
      <c r="F54" s="523">
        <f t="shared" si="16"/>
        <v>16029.934722672444</v>
      </c>
      <c r="G54" s="524">
        <f t="shared" si="13"/>
        <v>5833.6209401090273</v>
      </c>
      <c r="H54" s="491">
        <f t="shared" si="14"/>
        <v>5833.6209401090273</v>
      </c>
      <c r="I54" s="511">
        <f t="shared" si="17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16029.934722672444</v>
      </c>
      <c r="E55" s="522">
        <f>IF(+I14&lt;F54,I14,D55)</f>
        <v>3816.5738095238098</v>
      </c>
      <c r="F55" s="523">
        <f t="shared" si="16"/>
        <v>12213.360913148634</v>
      </c>
      <c r="G55" s="524">
        <f t="shared" si="13"/>
        <v>5404.469744909542</v>
      </c>
      <c r="H55" s="491">
        <f t="shared" si="14"/>
        <v>5404.469744909542</v>
      </c>
      <c r="I55" s="511">
        <f t="shared" si="17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12213.360913148634</v>
      </c>
      <c r="E56" s="522">
        <f>IF(+I14&lt;F55,I14,D56)</f>
        <v>3816.5738095238098</v>
      </c>
      <c r="F56" s="523">
        <f t="shared" si="16"/>
        <v>8396.7871036248234</v>
      </c>
      <c r="G56" s="524">
        <f t="shared" ref="G56:G72" si="18">+I$12*((D56+F56)/2)+E56</f>
        <v>4975.3185497100576</v>
      </c>
      <c r="H56" s="491">
        <f t="shared" ref="H56:H72" si="19">+I$13*((D56+F56)/2)+E56</f>
        <v>4975.3185497100576</v>
      </c>
      <c r="I56" s="511">
        <f t="shared" si="17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8396.7871036248234</v>
      </c>
      <c r="E57" s="522">
        <f>IF(+I14&lt;F56,I14,D57)</f>
        <v>3816.5738095238098</v>
      </c>
      <c r="F57" s="523">
        <f t="shared" si="16"/>
        <v>4580.2132941010132</v>
      </c>
      <c r="G57" s="524">
        <f t="shared" si="18"/>
        <v>4546.1673545105732</v>
      </c>
      <c r="H57" s="491">
        <f t="shared" si="19"/>
        <v>4546.1673545105732</v>
      </c>
      <c r="I57" s="511">
        <f t="shared" si="17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4580.2132941010132</v>
      </c>
      <c r="E58" s="522">
        <f>IF(+I14&lt;F57,I14,D58)</f>
        <v>3816.5738095238098</v>
      </c>
      <c r="F58" s="523">
        <f t="shared" si="16"/>
        <v>763.63948457720335</v>
      </c>
      <c r="G58" s="524">
        <f t="shared" si="18"/>
        <v>4117.0161593110888</v>
      </c>
      <c r="H58" s="491">
        <f t="shared" si="19"/>
        <v>4117.0161593110888</v>
      </c>
      <c r="I58" s="511">
        <f t="shared" si="17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763.63948457720335</v>
      </c>
      <c r="E59" s="522">
        <f>IF(+I14&lt;F58,I14,D59)</f>
        <v>763.63948457720335</v>
      </c>
      <c r="F59" s="523">
        <f t="shared" si="16"/>
        <v>0</v>
      </c>
      <c r="G59" s="524">
        <f t="shared" si="18"/>
        <v>806.57286067097186</v>
      </c>
      <c r="H59" s="491">
        <f t="shared" si="19"/>
        <v>806.57286067097186</v>
      </c>
      <c r="I59" s="511">
        <f t="shared" si="17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18"/>
        <v>0</v>
      </c>
      <c r="H60" s="491">
        <f t="shared" si="19"/>
        <v>0</v>
      </c>
      <c r="I60" s="511">
        <f t="shared" si="17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18"/>
        <v>0</v>
      </c>
      <c r="H61" s="491">
        <f t="shared" si="19"/>
        <v>0</v>
      </c>
      <c r="I61" s="511">
        <f t="shared" si="17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8"/>
        <v>0</v>
      </c>
      <c r="H62" s="491">
        <f t="shared" si="19"/>
        <v>0</v>
      </c>
      <c r="I62" s="511">
        <f t="shared" si="17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8"/>
        <v>0</v>
      </c>
      <c r="H63" s="491">
        <f t="shared" si="19"/>
        <v>0</v>
      </c>
      <c r="I63" s="511">
        <f t="shared" si="17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8"/>
        <v>0</v>
      </c>
      <c r="H64" s="491">
        <f t="shared" si="19"/>
        <v>0</v>
      </c>
      <c r="I64" s="511">
        <f t="shared" si="17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8"/>
        <v>0</v>
      </c>
      <c r="H65" s="491">
        <f t="shared" si="19"/>
        <v>0</v>
      </c>
      <c r="I65" s="511">
        <f t="shared" si="17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8"/>
        <v>0</v>
      </c>
      <c r="H66" s="491">
        <f t="shared" si="19"/>
        <v>0</v>
      </c>
      <c r="I66" s="511">
        <f t="shared" si="17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8"/>
        <v>0</v>
      </c>
      <c r="H67" s="491">
        <f t="shared" si="19"/>
        <v>0</v>
      </c>
      <c r="I67" s="511">
        <f t="shared" si="17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8"/>
        <v>0</v>
      </c>
      <c r="H68" s="491">
        <f t="shared" si="19"/>
        <v>0</v>
      </c>
      <c r="I68" s="511">
        <f t="shared" si="17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8"/>
        <v>0</v>
      </c>
      <c r="H69" s="491">
        <f t="shared" si="19"/>
        <v>0</v>
      </c>
      <c r="I69" s="511">
        <f t="shared" si="17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8"/>
        <v>0</v>
      </c>
      <c r="H70" s="491">
        <f t="shared" si="19"/>
        <v>0</v>
      </c>
      <c r="I70" s="511">
        <f t="shared" si="17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8"/>
        <v>0</v>
      </c>
      <c r="H71" s="491">
        <f t="shared" si="19"/>
        <v>0</v>
      </c>
      <c r="I71" s="511">
        <f t="shared" si="17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8"/>
        <v>0</v>
      </c>
      <c r="H72" s="471">
        <f t="shared" si="19"/>
        <v>0</v>
      </c>
      <c r="I72" s="531">
        <f t="shared" si="17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160296.09999999995</v>
      </c>
      <c r="F73" s="375"/>
      <c r="G73" s="375">
        <f>SUM(G17:G72)</f>
        <v>566321.21714811435</v>
      </c>
      <c r="H73" s="375">
        <f>SUM(H17:H72)</f>
        <v>566321.21714811435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16295.552209349336</v>
      </c>
      <c r="N87" s="546">
        <f>IF(J92&lt;D11,0,VLOOKUP(J92,C17:O72,11))</f>
        <v>16295.552209349336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18867.657278370214</v>
      </c>
      <c r="N88" s="550">
        <f>IF(J92&lt;D11,0,VLOOKUP(J92,C99:P154,7))</f>
        <v>18867.657278370214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2572.1050690208776</v>
      </c>
      <c r="N89" s="555">
        <f>+N88-N87</f>
        <v>2572.1050690208776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160296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3816.5714285714284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0">IF(L99&lt;&gt;0,+H99-L99,0)</f>
        <v>0</v>
      </c>
      <c r="N99" s="512"/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0"/>
        <v>0</v>
      </c>
      <c r="N100" s="518"/>
      <c r="O100" s="514">
        <f t="shared" si="21"/>
        <v>0</v>
      </c>
      <c r="P100" s="514">
        <f t="shared" si="22"/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0"/>
        <v>0</v>
      </c>
      <c r="N101" s="518"/>
      <c r="O101" s="514">
        <f t="shared" si="21"/>
        <v>0</v>
      </c>
      <c r="P101" s="514">
        <f t="shared" si="22"/>
        <v>0</v>
      </c>
    </row>
    <row r="102" spans="1:16">
      <c r="B102" s="195" t="str">
        <f t="shared" si="23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0"/>
        <v>0</v>
      </c>
      <c r="N102" s="518"/>
      <c r="O102" s="514">
        <f t="shared" si="21"/>
        <v>0</v>
      </c>
      <c r="P102" s="514">
        <f t="shared" si="22"/>
        <v>0</v>
      </c>
    </row>
    <row r="103" spans="1:16">
      <c r="B103" s="195" t="str">
        <f t="shared" si="23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0"/>
        <v>0</v>
      </c>
      <c r="N103" s="518"/>
      <c r="O103" s="514">
        <f t="shared" si="21"/>
        <v>0</v>
      </c>
      <c r="P103" s="514">
        <f t="shared" si="22"/>
        <v>0</v>
      </c>
    </row>
    <row r="104" spans="1:16">
      <c r="B104" s="195" t="str">
        <f t="shared" si="23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 t="shared" ref="L104:L109" si="24">+H104</f>
        <v>21895.158174484655</v>
      </c>
      <c r="M104" s="514">
        <f t="shared" si="20"/>
        <v>0</v>
      </c>
      <c r="N104" s="518">
        <f t="shared" ref="N104:N109" si="25">+I104</f>
        <v>21895.158174484655</v>
      </c>
      <c r="O104" s="514">
        <f t="shared" si="21"/>
        <v>0</v>
      </c>
      <c r="P104" s="514">
        <f t="shared" si="22"/>
        <v>0</v>
      </c>
    </row>
    <row r="105" spans="1:16">
      <c r="B105" s="195" t="str">
        <f t="shared" si="23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 t="shared" si="24"/>
        <v>23411.048533108711</v>
      </c>
      <c r="M105" s="514">
        <f>IF(L105&lt;&gt;0,+H105-L105,0)</f>
        <v>0</v>
      </c>
      <c r="N105" s="518">
        <f t="shared" si="25"/>
        <v>23411.048533108711</v>
      </c>
      <c r="O105" s="514">
        <f>IF(N105&lt;&gt;0,+I105-N105,0)</f>
        <v>0</v>
      </c>
      <c r="P105" s="514">
        <f>+O105-M105</f>
        <v>0</v>
      </c>
    </row>
    <row r="106" spans="1:16">
      <c r="B106" s="195" t="str">
        <f t="shared" si="23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26">+I106-H106</f>
        <v>0</v>
      </c>
      <c r="K106" s="514"/>
      <c r="L106" s="518">
        <f t="shared" si="24"/>
        <v>22192.161676613654</v>
      </c>
      <c r="M106" s="514">
        <f>IF(L106&lt;&gt;0,+H106-L106,0)</f>
        <v>0</v>
      </c>
      <c r="N106" s="518">
        <f t="shared" si="25"/>
        <v>22192.161676613654</v>
      </c>
      <c r="O106" s="514">
        <f>IF(N106&lt;&gt;0,+I106-N106,0)</f>
        <v>0</v>
      </c>
      <c r="P106" s="514">
        <f>+O106-M106</f>
        <v>0</v>
      </c>
    </row>
    <row r="107" spans="1:16">
      <c r="B107" s="195" t="str">
        <f t="shared" si="23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26"/>
        <v>0</v>
      </c>
      <c r="K107" s="514"/>
      <c r="L107" s="518">
        <f t="shared" si="24"/>
        <v>19388.853779903409</v>
      </c>
      <c r="M107" s="514">
        <f>IF(L107&lt;&gt;0,+H107-L107,0)</f>
        <v>0</v>
      </c>
      <c r="N107" s="518">
        <f t="shared" si="25"/>
        <v>19388.853779903409</v>
      </c>
      <c r="O107" s="514">
        <f>IF(N107&lt;&gt;0,+I107-N107,0)</f>
        <v>0</v>
      </c>
      <c r="P107" s="514">
        <f t="shared" si="22"/>
        <v>0</v>
      </c>
    </row>
    <row r="108" spans="1:16">
      <c r="B108" s="195" t="str">
        <f t="shared" si="23"/>
        <v/>
      </c>
      <c r="C108" s="507">
        <f>IF(D93="","-",+C107+1)</f>
        <v>2019</v>
      </c>
      <c r="D108" s="629">
        <v>145550.10570354114</v>
      </c>
      <c r="E108" s="630">
        <v>3727.8139534883721</v>
      </c>
      <c r="F108" s="631">
        <v>141822.29175005277</v>
      </c>
      <c r="G108" s="631">
        <v>143686.19872679695</v>
      </c>
      <c r="H108" s="633">
        <v>19108.063195756004</v>
      </c>
      <c r="I108" s="634">
        <v>19108.063195756004</v>
      </c>
      <c r="J108" s="514">
        <f t="shared" si="26"/>
        <v>0</v>
      </c>
      <c r="K108" s="514"/>
      <c r="L108" s="518">
        <f t="shared" si="24"/>
        <v>19108.063195756004</v>
      </c>
      <c r="M108" s="514">
        <f>IF(L108&lt;&gt;0,+H108-L108,0)</f>
        <v>0</v>
      </c>
      <c r="N108" s="518">
        <f t="shared" si="25"/>
        <v>19108.063195756004</v>
      </c>
      <c r="O108" s="514">
        <f t="shared" si="21"/>
        <v>0</v>
      </c>
      <c r="P108" s="514">
        <f t="shared" si="22"/>
        <v>0</v>
      </c>
    </row>
    <row r="109" spans="1:16">
      <c r="B109" s="195" t="str">
        <f t="shared" si="23"/>
        <v/>
      </c>
      <c r="C109" s="507">
        <f>IF(D93="","-",+C108+1)</f>
        <v>2020</v>
      </c>
      <c r="D109" s="629">
        <v>141822.29175005277</v>
      </c>
      <c r="E109" s="630">
        <v>3816.5714285714284</v>
      </c>
      <c r="F109" s="631">
        <v>138005.72032148135</v>
      </c>
      <c r="G109" s="631">
        <v>139914.00603576706</v>
      </c>
      <c r="H109" s="633">
        <v>18867.657278370214</v>
      </c>
      <c r="I109" s="634">
        <v>18867.657278370214</v>
      </c>
      <c r="J109" s="514">
        <f t="shared" si="26"/>
        <v>0</v>
      </c>
      <c r="K109" s="514"/>
      <c r="L109" s="518">
        <f t="shared" si="24"/>
        <v>18867.657278370214</v>
      </c>
      <c r="M109" s="514">
        <f>IF(L109&lt;&gt;0,+H109-L109,0)</f>
        <v>0</v>
      </c>
      <c r="N109" s="518">
        <f t="shared" si="25"/>
        <v>18867.657278370214</v>
      </c>
      <c r="O109" s="514">
        <f t="shared" si="21"/>
        <v>0</v>
      </c>
      <c r="P109" s="514">
        <f t="shared" si="22"/>
        <v>0</v>
      </c>
    </row>
    <row r="110" spans="1:16">
      <c r="B110" s="195" t="str">
        <f t="shared" si="23"/>
        <v/>
      </c>
      <c r="C110" s="507">
        <f>IF(D93="","-",+C109+1)</f>
        <v>2021</v>
      </c>
      <c r="D110" s="374">
        <f>IF(F109+SUM(E$99:E109)=D$92,F109,D$92-SUM(E$99:E109))</f>
        <v>138005.72032148135</v>
      </c>
      <c r="E110" s="522">
        <f t="shared" ref="E110:E154" si="27">IF(+$J$96&lt;F109,$J$96,D110)</f>
        <v>3816.5714285714284</v>
      </c>
      <c r="F110" s="523">
        <f t="shared" ref="F110:F154" si="28">+D110-E110</f>
        <v>134189.14889290993</v>
      </c>
      <c r="G110" s="523">
        <f t="shared" ref="G110:G154" si="29">+(F110+D110)/2</f>
        <v>136097.43460719564</v>
      </c>
      <c r="H110" s="526">
        <f t="shared" ref="H110:H154" si="30">+J$94*G110+E110</f>
        <v>19119.924551080276</v>
      </c>
      <c r="I110" s="577">
        <f t="shared" ref="I110:I154" si="31">+J$95*G110+E110</f>
        <v>19119.924551080276</v>
      </c>
      <c r="J110" s="514">
        <f t="shared" si="26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</row>
    <row r="111" spans="1:16">
      <c r="B111" s="195" t="str">
        <f t="shared" si="23"/>
        <v/>
      </c>
      <c r="C111" s="507">
        <f>IF(D93="","-",+C110+1)</f>
        <v>2022</v>
      </c>
      <c r="D111" s="374">
        <f>IF(F110+SUM(E$99:E110)=D$92,F110,D$92-SUM(E$99:E110))</f>
        <v>134189.14889290993</v>
      </c>
      <c r="E111" s="522">
        <f t="shared" si="27"/>
        <v>3816.5714285714284</v>
      </c>
      <c r="F111" s="523">
        <f t="shared" si="28"/>
        <v>130372.57746433849</v>
      </c>
      <c r="G111" s="523">
        <f t="shared" si="29"/>
        <v>132280.86317862422</v>
      </c>
      <c r="H111" s="526">
        <f t="shared" si="30"/>
        <v>18690.773623604833</v>
      </c>
      <c r="I111" s="577">
        <f t="shared" si="31"/>
        <v>18690.773623604833</v>
      </c>
      <c r="J111" s="514">
        <f t="shared" si="26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</row>
    <row r="112" spans="1:16">
      <c r="B112" s="195" t="str">
        <f t="shared" si="23"/>
        <v/>
      </c>
      <c r="C112" s="507">
        <f>IF(D93="","-",+C111+1)</f>
        <v>2023</v>
      </c>
      <c r="D112" s="374">
        <f>IF(F111+SUM(E$99:E111)=D$92,F111,D$92-SUM(E$99:E111))</f>
        <v>130372.57746433849</v>
      </c>
      <c r="E112" s="522">
        <f t="shared" si="27"/>
        <v>3816.5714285714284</v>
      </c>
      <c r="F112" s="523">
        <f t="shared" si="28"/>
        <v>126556.00603576706</v>
      </c>
      <c r="G112" s="523">
        <f t="shared" si="29"/>
        <v>128464.29175005277</v>
      </c>
      <c r="H112" s="526">
        <f t="shared" si="30"/>
        <v>18261.622696129387</v>
      </c>
      <c r="I112" s="577">
        <f t="shared" si="31"/>
        <v>18261.622696129387</v>
      </c>
      <c r="J112" s="514">
        <f t="shared" si="26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</row>
    <row r="113" spans="2:16">
      <c r="B113" s="195" t="str">
        <f t="shared" si="23"/>
        <v/>
      </c>
      <c r="C113" s="507">
        <f>IF(D93="","-",+C112+1)</f>
        <v>2024</v>
      </c>
      <c r="D113" s="374">
        <f>IF(F112+SUM(E$99:E112)=D$92,F112,D$92-SUM(E$99:E112))</f>
        <v>126556.00603576706</v>
      </c>
      <c r="E113" s="522">
        <f t="shared" si="27"/>
        <v>3816.5714285714284</v>
      </c>
      <c r="F113" s="523">
        <f t="shared" si="28"/>
        <v>122739.43460719562</v>
      </c>
      <c r="G113" s="523">
        <f t="shared" si="29"/>
        <v>124647.72032148135</v>
      </c>
      <c r="H113" s="526">
        <f t="shared" si="30"/>
        <v>17832.471768653941</v>
      </c>
      <c r="I113" s="577">
        <f t="shared" si="31"/>
        <v>17832.471768653941</v>
      </c>
      <c r="J113" s="514">
        <f t="shared" si="26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>
      <c r="B114" s="195" t="str">
        <f t="shared" si="23"/>
        <v/>
      </c>
      <c r="C114" s="507">
        <f>IF(D93="","-",+C113+1)</f>
        <v>2025</v>
      </c>
      <c r="D114" s="374">
        <f>IF(F113+SUM(E$99:E113)=D$92,F113,D$92-SUM(E$99:E113))</f>
        <v>122739.43460719562</v>
      </c>
      <c r="E114" s="522">
        <f t="shared" si="27"/>
        <v>3816.5714285714284</v>
      </c>
      <c r="F114" s="523">
        <f t="shared" si="28"/>
        <v>118922.86317862419</v>
      </c>
      <c r="G114" s="523">
        <f t="shared" si="29"/>
        <v>120831.1488929099</v>
      </c>
      <c r="H114" s="526">
        <f t="shared" si="30"/>
        <v>17403.320841178494</v>
      </c>
      <c r="I114" s="577">
        <f t="shared" si="31"/>
        <v>17403.320841178494</v>
      </c>
      <c r="J114" s="514">
        <f t="shared" si="26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>
      <c r="B115" s="195" t="str">
        <f t="shared" si="23"/>
        <v/>
      </c>
      <c r="C115" s="507">
        <f>IF(D93="","-",+C114+1)</f>
        <v>2026</v>
      </c>
      <c r="D115" s="374">
        <f>IF(F114+SUM(E$99:E114)=D$92,F114,D$92-SUM(E$99:E114))</f>
        <v>118922.86317862419</v>
      </c>
      <c r="E115" s="522">
        <f t="shared" si="27"/>
        <v>3816.5714285714284</v>
      </c>
      <c r="F115" s="523">
        <f t="shared" si="28"/>
        <v>115106.29175005275</v>
      </c>
      <c r="G115" s="523">
        <f t="shared" si="29"/>
        <v>117014.57746433848</v>
      </c>
      <c r="H115" s="526">
        <f t="shared" si="30"/>
        <v>16974.169913703052</v>
      </c>
      <c r="I115" s="577">
        <f t="shared" si="31"/>
        <v>16974.169913703052</v>
      </c>
      <c r="J115" s="514">
        <f t="shared" si="26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>
      <c r="B116" s="195" t="str">
        <f t="shared" si="23"/>
        <v/>
      </c>
      <c r="C116" s="507">
        <f>IF(D93="","-",+C115+1)</f>
        <v>2027</v>
      </c>
      <c r="D116" s="374">
        <f>IF(F115+SUM(E$99:E115)=D$92,F115,D$92-SUM(E$99:E115))</f>
        <v>115106.29175005275</v>
      </c>
      <c r="E116" s="522">
        <f t="shared" si="27"/>
        <v>3816.5714285714284</v>
      </c>
      <c r="F116" s="523">
        <f t="shared" si="28"/>
        <v>111289.72032148132</v>
      </c>
      <c r="G116" s="523">
        <f t="shared" si="29"/>
        <v>113198.00603576703</v>
      </c>
      <c r="H116" s="526">
        <f t="shared" si="30"/>
        <v>16545.018986227606</v>
      </c>
      <c r="I116" s="577">
        <f t="shared" si="31"/>
        <v>16545.018986227606</v>
      </c>
      <c r="J116" s="514">
        <f t="shared" si="26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>
      <c r="B117" s="195" t="str">
        <f t="shared" si="23"/>
        <v/>
      </c>
      <c r="C117" s="507">
        <f>IF(D93="","-",+C116+1)</f>
        <v>2028</v>
      </c>
      <c r="D117" s="374">
        <f>IF(F116+SUM(E$99:E116)=D$92,F116,D$92-SUM(E$99:E116))</f>
        <v>111289.72032148132</v>
      </c>
      <c r="E117" s="522">
        <f t="shared" si="27"/>
        <v>3816.5714285714284</v>
      </c>
      <c r="F117" s="523">
        <f t="shared" si="28"/>
        <v>107473.14889290989</v>
      </c>
      <c r="G117" s="523">
        <f t="shared" si="29"/>
        <v>109381.43460719561</v>
      </c>
      <c r="H117" s="526">
        <f t="shared" si="30"/>
        <v>16115.868058752163</v>
      </c>
      <c r="I117" s="577">
        <f t="shared" si="31"/>
        <v>16115.868058752163</v>
      </c>
      <c r="J117" s="514">
        <f t="shared" si="26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>
      <c r="B118" s="195" t="str">
        <f t="shared" si="23"/>
        <v/>
      </c>
      <c r="C118" s="507">
        <f>IF(D93="","-",+C117+1)</f>
        <v>2029</v>
      </c>
      <c r="D118" s="374">
        <f>IF(F117+SUM(E$99:E117)=D$92,F117,D$92-SUM(E$99:E117))</f>
        <v>107473.14889290989</v>
      </c>
      <c r="E118" s="522">
        <f t="shared" si="27"/>
        <v>3816.5714285714284</v>
      </c>
      <c r="F118" s="523">
        <f t="shared" si="28"/>
        <v>103656.57746433845</v>
      </c>
      <c r="G118" s="523">
        <f t="shared" si="29"/>
        <v>105564.86317862416</v>
      </c>
      <c r="H118" s="526">
        <f t="shared" si="30"/>
        <v>15686.717131276717</v>
      </c>
      <c r="I118" s="577">
        <f t="shared" si="31"/>
        <v>15686.717131276717</v>
      </c>
      <c r="J118" s="514">
        <f t="shared" si="26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>
      <c r="B119" s="195" t="str">
        <f t="shared" si="23"/>
        <v/>
      </c>
      <c r="C119" s="507">
        <f>IF(D93="","-",+C118+1)</f>
        <v>2030</v>
      </c>
      <c r="D119" s="374">
        <f>IF(F118+SUM(E$99:E118)=D$92,F118,D$92-SUM(E$99:E118))</f>
        <v>103656.57746433845</v>
      </c>
      <c r="E119" s="522">
        <f t="shared" si="27"/>
        <v>3816.5714285714284</v>
      </c>
      <c r="F119" s="523">
        <f t="shared" si="28"/>
        <v>99840.006035767015</v>
      </c>
      <c r="G119" s="523">
        <f t="shared" si="29"/>
        <v>101748.29175005274</v>
      </c>
      <c r="H119" s="526">
        <f t="shared" si="30"/>
        <v>15257.566203801274</v>
      </c>
      <c r="I119" s="577">
        <f t="shared" si="31"/>
        <v>15257.566203801274</v>
      </c>
      <c r="J119" s="514">
        <f t="shared" si="26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>
      <c r="B120" s="195" t="str">
        <f t="shared" si="23"/>
        <v/>
      </c>
      <c r="C120" s="507">
        <f>IF(D93="","-",+C119+1)</f>
        <v>2031</v>
      </c>
      <c r="D120" s="374">
        <f>IF(F119+SUM(E$99:E119)=D$92,F119,D$92-SUM(E$99:E119))</f>
        <v>99840.006035767015</v>
      </c>
      <c r="E120" s="522">
        <f t="shared" si="27"/>
        <v>3816.5714285714284</v>
      </c>
      <c r="F120" s="523">
        <f t="shared" si="28"/>
        <v>96023.434607195581</v>
      </c>
      <c r="G120" s="523">
        <f t="shared" si="29"/>
        <v>97931.720321481291</v>
      </c>
      <c r="H120" s="526">
        <f t="shared" si="30"/>
        <v>14828.415276325828</v>
      </c>
      <c r="I120" s="577">
        <f t="shared" si="31"/>
        <v>14828.415276325828</v>
      </c>
      <c r="J120" s="514">
        <f t="shared" si="26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>
      <c r="B121" s="195" t="str">
        <f t="shared" si="23"/>
        <v/>
      </c>
      <c r="C121" s="507">
        <f>IF(D93="","-",+C120+1)</f>
        <v>2032</v>
      </c>
      <c r="D121" s="374">
        <f>IF(F120+SUM(E$99:E120)=D$92,F120,D$92-SUM(E$99:E120))</f>
        <v>96023.434607195581</v>
      </c>
      <c r="E121" s="522">
        <f t="shared" si="27"/>
        <v>3816.5714285714284</v>
      </c>
      <c r="F121" s="523">
        <f t="shared" si="28"/>
        <v>92206.863178624146</v>
      </c>
      <c r="G121" s="523">
        <f t="shared" si="29"/>
        <v>94115.14889290987</v>
      </c>
      <c r="H121" s="526">
        <f t="shared" si="30"/>
        <v>14399.264348850382</v>
      </c>
      <c r="I121" s="577">
        <f t="shared" si="31"/>
        <v>14399.264348850382</v>
      </c>
      <c r="J121" s="514">
        <f t="shared" si="26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>
      <c r="B122" s="195" t="str">
        <f t="shared" si="23"/>
        <v/>
      </c>
      <c r="C122" s="507">
        <f>IF(D93="","-",+C121+1)</f>
        <v>2033</v>
      </c>
      <c r="D122" s="374">
        <f>IF(F121+SUM(E$99:E121)=D$92,F121,D$92-SUM(E$99:E121))</f>
        <v>92206.863178624146</v>
      </c>
      <c r="E122" s="522">
        <f t="shared" si="27"/>
        <v>3816.5714285714284</v>
      </c>
      <c r="F122" s="523">
        <f t="shared" si="28"/>
        <v>88390.291750052711</v>
      </c>
      <c r="G122" s="523">
        <f t="shared" si="29"/>
        <v>90298.577464338421</v>
      </c>
      <c r="H122" s="526">
        <f t="shared" si="30"/>
        <v>13970.113421374936</v>
      </c>
      <c r="I122" s="577">
        <f t="shared" si="31"/>
        <v>13970.113421374936</v>
      </c>
      <c r="J122" s="514">
        <f t="shared" si="26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>
      <c r="B123" s="195" t="str">
        <f t="shared" si="23"/>
        <v/>
      </c>
      <c r="C123" s="507">
        <f>IF(D93="","-",+C122+1)</f>
        <v>2034</v>
      </c>
      <c r="D123" s="374">
        <f>IF(F122+SUM(E$99:E122)=D$92,F122,D$92-SUM(E$99:E122))</f>
        <v>88390.291750052711</v>
      </c>
      <c r="E123" s="522">
        <f t="shared" si="27"/>
        <v>3816.5714285714284</v>
      </c>
      <c r="F123" s="523">
        <f t="shared" si="28"/>
        <v>84573.720321481276</v>
      </c>
      <c r="G123" s="523">
        <f t="shared" si="29"/>
        <v>86482.006035767001</v>
      </c>
      <c r="H123" s="526">
        <f t="shared" si="30"/>
        <v>13540.962493899493</v>
      </c>
      <c r="I123" s="577">
        <f t="shared" si="31"/>
        <v>13540.962493899493</v>
      </c>
      <c r="J123" s="514">
        <f t="shared" si="26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>
      <c r="B124" s="195" t="str">
        <f t="shared" si="23"/>
        <v/>
      </c>
      <c r="C124" s="507">
        <f>IF(D93="","-",+C123+1)</f>
        <v>2035</v>
      </c>
      <c r="D124" s="374">
        <f>IF(F123+SUM(E$99:E123)=D$92,F123,D$92-SUM(E$99:E123))</f>
        <v>84573.720321481276</v>
      </c>
      <c r="E124" s="522">
        <f t="shared" si="27"/>
        <v>3816.5714285714284</v>
      </c>
      <c r="F124" s="523">
        <f t="shared" si="28"/>
        <v>80757.148892909841</v>
      </c>
      <c r="G124" s="523">
        <f t="shared" si="29"/>
        <v>82665.434607195552</v>
      </c>
      <c r="H124" s="526">
        <f t="shared" si="30"/>
        <v>13111.811566424047</v>
      </c>
      <c r="I124" s="577">
        <f t="shared" si="31"/>
        <v>13111.811566424047</v>
      </c>
      <c r="J124" s="514">
        <f t="shared" si="26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>
      <c r="B125" s="195" t="str">
        <f t="shared" si="23"/>
        <v/>
      </c>
      <c r="C125" s="507">
        <f>IF(D93="","-",+C124+1)</f>
        <v>2036</v>
      </c>
      <c r="D125" s="374">
        <f>IF(F124+SUM(E$99:E124)=D$92,F124,D$92-SUM(E$99:E124))</f>
        <v>80757.148892909841</v>
      </c>
      <c r="E125" s="522">
        <f t="shared" si="27"/>
        <v>3816.5714285714284</v>
      </c>
      <c r="F125" s="523">
        <f t="shared" si="28"/>
        <v>76940.577464338407</v>
      </c>
      <c r="G125" s="523">
        <f t="shared" si="29"/>
        <v>78848.863178624131</v>
      </c>
      <c r="H125" s="526">
        <f t="shared" si="30"/>
        <v>12682.660638948604</v>
      </c>
      <c r="I125" s="577">
        <f t="shared" si="31"/>
        <v>12682.660638948604</v>
      </c>
      <c r="J125" s="514">
        <f t="shared" si="26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>
      <c r="B126" s="195" t="str">
        <f t="shared" si="23"/>
        <v/>
      </c>
      <c r="C126" s="507">
        <f>IF(D93="","-",+C125+1)</f>
        <v>2037</v>
      </c>
      <c r="D126" s="374">
        <f>IF(F125+SUM(E$99:E125)=D$92,F125,D$92-SUM(E$99:E125))</f>
        <v>76940.577464338407</v>
      </c>
      <c r="E126" s="522">
        <f t="shared" si="27"/>
        <v>3816.5714285714284</v>
      </c>
      <c r="F126" s="523">
        <f t="shared" si="28"/>
        <v>73124.006035766972</v>
      </c>
      <c r="G126" s="523">
        <f t="shared" si="29"/>
        <v>75032.291750052682</v>
      </c>
      <c r="H126" s="526">
        <f t="shared" si="30"/>
        <v>12253.509711473158</v>
      </c>
      <c r="I126" s="577">
        <f t="shared" si="31"/>
        <v>12253.509711473158</v>
      </c>
      <c r="J126" s="514">
        <f t="shared" si="26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>
      <c r="B127" s="195" t="str">
        <f t="shared" si="23"/>
        <v/>
      </c>
      <c r="C127" s="507">
        <f>IF(D93="","-",+C126+1)</f>
        <v>2038</v>
      </c>
      <c r="D127" s="374">
        <f>IF(F126+SUM(E$99:E126)=D$92,F126,D$92-SUM(E$99:E126))</f>
        <v>73124.006035766972</v>
      </c>
      <c r="E127" s="522">
        <f t="shared" si="27"/>
        <v>3816.5714285714284</v>
      </c>
      <c r="F127" s="523">
        <f t="shared" si="28"/>
        <v>69307.434607195537</v>
      </c>
      <c r="G127" s="523">
        <f t="shared" si="29"/>
        <v>71215.720321481262</v>
      </c>
      <c r="H127" s="526">
        <f t="shared" si="30"/>
        <v>11824.358783997715</v>
      </c>
      <c r="I127" s="577">
        <f t="shared" si="31"/>
        <v>11824.358783997715</v>
      </c>
      <c r="J127" s="514">
        <f t="shared" si="26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>
      <c r="B128" s="195" t="str">
        <f t="shared" si="23"/>
        <v/>
      </c>
      <c r="C128" s="507">
        <f>IF(D93="","-",+C127+1)</f>
        <v>2039</v>
      </c>
      <c r="D128" s="374">
        <f>IF(F127+SUM(E$99:E127)=D$92,F127,D$92-SUM(E$99:E127))</f>
        <v>69307.434607195537</v>
      </c>
      <c r="E128" s="522">
        <f t="shared" si="27"/>
        <v>3816.5714285714284</v>
      </c>
      <c r="F128" s="523">
        <f t="shared" si="28"/>
        <v>65490.863178624109</v>
      </c>
      <c r="G128" s="523">
        <f t="shared" si="29"/>
        <v>67399.148892909827</v>
      </c>
      <c r="H128" s="526">
        <f t="shared" si="30"/>
        <v>11395.207856522269</v>
      </c>
      <c r="I128" s="577">
        <f t="shared" si="31"/>
        <v>11395.207856522269</v>
      </c>
      <c r="J128" s="514">
        <f t="shared" si="26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>
      <c r="B129" s="195" t="str">
        <f t="shared" si="23"/>
        <v/>
      </c>
      <c r="C129" s="507">
        <f>IF(D93="","-",+C128+1)</f>
        <v>2040</v>
      </c>
      <c r="D129" s="374">
        <f>IF(F128+SUM(E$99:E128)=D$92,F128,D$92-SUM(E$99:E128))</f>
        <v>65490.863178624109</v>
      </c>
      <c r="E129" s="522">
        <f t="shared" si="27"/>
        <v>3816.5714285714284</v>
      </c>
      <c r="F129" s="523">
        <f t="shared" si="28"/>
        <v>61674.291750052682</v>
      </c>
      <c r="G129" s="523">
        <f t="shared" si="29"/>
        <v>63582.577464338392</v>
      </c>
      <c r="H129" s="526">
        <f t="shared" si="30"/>
        <v>10966.056929046825</v>
      </c>
      <c r="I129" s="577">
        <f t="shared" si="31"/>
        <v>10966.056929046825</v>
      </c>
      <c r="J129" s="514">
        <f t="shared" si="26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>
      <c r="B130" s="195" t="str">
        <f t="shared" si="23"/>
        <v/>
      </c>
      <c r="C130" s="507">
        <f>IF(D93="","-",+C129+1)</f>
        <v>2041</v>
      </c>
      <c r="D130" s="374">
        <f>IF(F129+SUM(E$99:E129)=D$92,F129,D$92-SUM(E$99:E129))</f>
        <v>61674.291750052682</v>
      </c>
      <c r="E130" s="522">
        <f t="shared" si="27"/>
        <v>3816.5714285714284</v>
      </c>
      <c r="F130" s="523">
        <f t="shared" si="28"/>
        <v>57857.720321481254</v>
      </c>
      <c r="G130" s="523">
        <f t="shared" si="29"/>
        <v>59766.006035766972</v>
      </c>
      <c r="H130" s="526">
        <f t="shared" si="30"/>
        <v>10536.90600157138</v>
      </c>
      <c r="I130" s="577">
        <f t="shared" si="31"/>
        <v>10536.90600157138</v>
      </c>
      <c r="J130" s="514">
        <f t="shared" si="26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>
      <c r="B131" s="195" t="str">
        <f t="shared" si="23"/>
        <v/>
      </c>
      <c r="C131" s="507">
        <f>IF(D93="","-",+C130+1)</f>
        <v>2042</v>
      </c>
      <c r="D131" s="374">
        <f>IF(F130+SUM(E$99:E130)=D$92,F130,D$92-SUM(E$99:E130))</f>
        <v>57857.720321481254</v>
      </c>
      <c r="E131" s="522">
        <f t="shared" si="27"/>
        <v>3816.5714285714284</v>
      </c>
      <c r="F131" s="523">
        <f t="shared" si="28"/>
        <v>54041.148892909827</v>
      </c>
      <c r="G131" s="523">
        <f t="shared" si="29"/>
        <v>55949.434607195537</v>
      </c>
      <c r="H131" s="526">
        <f t="shared" si="30"/>
        <v>10107.755074095936</v>
      </c>
      <c r="I131" s="577">
        <f t="shared" si="31"/>
        <v>10107.755074095936</v>
      </c>
      <c r="J131" s="514">
        <f t="shared" si="26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>
      <c r="B132" s="195" t="str">
        <f t="shared" si="23"/>
        <v/>
      </c>
      <c r="C132" s="507">
        <f>IF(D93="","-",+C131+1)</f>
        <v>2043</v>
      </c>
      <c r="D132" s="374">
        <f>IF(F131+SUM(E$99:E131)=D$92,F131,D$92-SUM(E$99:E131))</f>
        <v>54041.148892909827</v>
      </c>
      <c r="E132" s="522">
        <f t="shared" si="27"/>
        <v>3816.5714285714284</v>
      </c>
      <c r="F132" s="523">
        <f t="shared" si="28"/>
        <v>50224.577464338399</v>
      </c>
      <c r="G132" s="523">
        <f t="shared" si="29"/>
        <v>52132.863178624117</v>
      </c>
      <c r="H132" s="526">
        <f t="shared" si="30"/>
        <v>9678.6041466204933</v>
      </c>
      <c r="I132" s="577">
        <f t="shared" si="31"/>
        <v>9678.6041466204933</v>
      </c>
      <c r="J132" s="514">
        <f t="shared" si="26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>
      <c r="B133" s="195" t="str">
        <f t="shared" si="23"/>
        <v/>
      </c>
      <c r="C133" s="507">
        <f>IF(D93="","-",+C132+1)</f>
        <v>2044</v>
      </c>
      <c r="D133" s="374">
        <f>IF(F132+SUM(E$99:E132)=D$92,F132,D$92-SUM(E$99:E132))</f>
        <v>50224.577464338399</v>
      </c>
      <c r="E133" s="522">
        <f t="shared" si="27"/>
        <v>3816.5714285714284</v>
      </c>
      <c r="F133" s="523">
        <f t="shared" si="28"/>
        <v>46408.006035766972</v>
      </c>
      <c r="G133" s="523">
        <f t="shared" si="29"/>
        <v>48316.291750052682</v>
      </c>
      <c r="H133" s="526">
        <f t="shared" si="30"/>
        <v>9249.4532191450489</v>
      </c>
      <c r="I133" s="577">
        <f t="shared" si="31"/>
        <v>9249.4532191450489</v>
      </c>
      <c r="J133" s="514">
        <f t="shared" si="26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>
      <c r="B134" s="195" t="str">
        <f t="shared" si="23"/>
        <v/>
      </c>
      <c r="C134" s="507">
        <f>IF(D93="","-",+C133+1)</f>
        <v>2045</v>
      </c>
      <c r="D134" s="374">
        <f>IF(F133+SUM(E$99:E133)=D$92,F133,D$92-SUM(E$99:E133))</f>
        <v>46408.006035766972</v>
      </c>
      <c r="E134" s="522">
        <f t="shared" si="27"/>
        <v>3816.5714285714284</v>
      </c>
      <c r="F134" s="523">
        <f t="shared" si="28"/>
        <v>42591.434607195544</v>
      </c>
      <c r="G134" s="523">
        <f t="shared" si="29"/>
        <v>44499.720321481262</v>
      </c>
      <c r="H134" s="526">
        <f t="shared" si="30"/>
        <v>8820.3022916696045</v>
      </c>
      <c r="I134" s="577">
        <f t="shared" si="31"/>
        <v>8820.3022916696045</v>
      </c>
      <c r="J134" s="514">
        <f t="shared" si="26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>
      <c r="B135" s="195" t="str">
        <f t="shared" si="23"/>
        <v/>
      </c>
      <c r="C135" s="507">
        <f>IF(D93="","-",+C134+1)</f>
        <v>2046</v>
      </c>
      <c r="D135" s="374">
        <f>IF(F134+SUM(E$99:E134)=D$92,F134,D$92-SUM(E$99:E134))</f>
        <v>42591.434607195544</v>
      </c>
      <c r="E135" s="522">
        <f t="shared" si="27"/>
        <v>3816.5714285714284</v>
      </c>
      <c r="F135" s="523">
        <f t="shared" si="28"/>
        <v>38774.863178624117</v>
      </c>
      <c r="G135" s="523">
        <f t="shared" si="29"/>
        <v>40683.148892909827</v>
      </c>
      <c r="H135" s="526">
        <f t="shared" si="30"/>
        <v>8391.1513641941601</v>
      </c>
      <c r="I135" s="577">
        <f t="shared" si="31"/>
        <v>8391.1513641941601</v>
      </c>
      <c r="J135" s="514">
        <f t="shared" si="26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>
      <c r="B136" s="195" t="str">
        <f t="shared" si="23"/>
        <v/>
      </c>
      <c r="C136" s="507">
        <f>IF(D93="","-",+C135+1)</f>
        <v>2047</v>
      </c>
      <c r="D136" s="374">
        <f>IF(F135+SUM(E$99:E135)=D$92,F135,D$92-SUM(E$99:E135))</f>
        <v>38774.863178624117</v>
      </c>
      <c r="E136" s="522">
        <f t="shared" si="27"/>
        <v>3816.5714285714284</v>
      </c>
      <c r="F136" s="523">
        <f t="shared" si="28"/>
        <v>34958.291750052689</v>
      </c>
      <c r="G136" s="523">
        <f t="shared" si="29"/>
        <v>36866.577464338407</v>
      </c>
      <c r="H136" s="526">
        <f t="shared" si="30"/>
        <v>7962.0004367187166</v>
      </c>
      <c r="I136" s="577">
        <f t="shared" si="31"/>
        <v>7962.0004367187166</v>
      </c>
      <c r="J136" s="514">
        <f t="shared" si="26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>
      <c r="B137" s="195" t="str">
        <f t="shared" si="23"/>
        <v/>
      </c>
      <c r="C137" s="507">
        <f>IF(D93="","-",+C136+1)</f>
        <v>2048</v>
      </c>
      <c r="D137" s="374">
        <f>IF(F136+SUM(E$99:E136)=D$92,F136,D$92-SUM(E$99:E136))</f>
        <v>34958.291750052689</v>
      </c>
      <c r="E137" s="522">
        <f t="shared" si="27"/>
        <v>3816.5714285714284</v>
      </c>
      <c r="F137" s="523">
        <f t="shared" si="28"/>
        <v>31141.720321481262</v>
      </c>
      <c r="G137" s="523">
        <f t="shared" si="29"/>
        <v>33050.006035766972</v>
      </c>
      <c r="H137" s="526">
        <f t="shared" si="30"/>
        <v>7532.8495092432713</v>
      </c>
      <c r="I137" s="577">
        <f t="shared" si="31"/>
        <v>7532.8495092432713</v>
      </c>
      <c r="J137" s="514">
        <f t="shared" si="26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>
      <c r="B138" s="195" t="str">
        <f t="shared" si="23"/>
        <v/>
      </c>
      <c r="C138" s="507">
        <f>IF(D93="","-",+C137+1)</f>
        <v>2049</v>
      </c>
      <c r="D138" s="374">
        <f>IF(F137+SUM(E$99:E137)=D$92,F137,D$92-SUM(E$99:E137))</f>
        <v>31141.720321481262</v>
      </c>
      <c r="E138" s="522">
        <f t="shared" si="27"/>
        <v>3816.5714285714284</v>
      </c>
      <c r="F138" s="523">
        <f t="shared" si="28"/>
        <v>27325.148892909834</v>
      </c>
      <c r="G138" s="523">
        <f t="shared" si="29"/>
        <v>29233.434607195548</v>
      </c>
      <c r="H138" s="526">
        <f t="shared" si="30"/>
        <v>7103.6985817678287</v>
      </c>
      <c r="I138" s="577">
        <f t="shared" si="31"/>
        <v>7103.6985817678287</v>
      </c>
      <c r="J138" s="514">
        <f t="shared" si="26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>
      <c r="B139" s="195" t="str">
        <f t="shared" si="23"/>
        <v/>
      </c>
      <c r="C139" s="507">
        <f>IF(D93="","-",+C138+1)</f>
        <v>2050</v>
      </c>
      <c r="D139" s="374">
        <f>IF(F138+SUM(E$99:E138)=D$92,F138,D$92-SUM(E$99:E138))</f>
        <v>27325.148892909834</v>
      </c>
      <c r="E139" s="522">
        <f t="shared" si="27"/>
        <v>3816.5714285714284</v>
      </c>
      <c r="F139" s="523">
        <f t="shared" si="28"/>
        <v>23508.577464338407</v>
      </c>
      <c r="G139" s="523">
        <f t="shared" si="29"/>
        <v>25416.86317862412</v>
      </c>
      <c r="H139" s="526">
        <f t="shared" si="30"/>
        <v>6674.5476542923843</v>
      </c>
      <c r="I139" s="577">
        <f t="shared" si="31"/>
        <v>6674.5476542923843</v>
      </c>
      <c r="J139" s="514">
        <f t="shared" si="26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>
      <c r="B140" s="195" t="str">
        <f t="shared" si="23"/>
        <v/>
      </c>
      <c r="C140" s="507">
        <f>IF(D93="","-",+C139+1)</f>
        <v>2051</v>
      </c>
      <c r="D140" s="374">
        <f>IF(F139+SUM(E$99:E139)=D$92,F139,D$92-SUM(E$99:E139))</f>
        <v>23508.577464338407</v>
      </c>
      <c r="E140" s="522">
        <f t="shared" si="27"/>
        <v>3816.5714285714284</v>
      </c>
      <c r="F140" s="523">
        <f t="shared" si="28"/>
        <v>19692.006035766979</v>
      </c>
      <c r="G140" s="523">
        <f t="shared" si="29"/>
        <v>21600.291750052693</v>
      </c>
      <c r="H140" s="526">
        <f t="shared" si="30"/>
        <v>6245.3967268169399</v>
      </c>
      <c r="I140" s="577">
        <f t="shared" si="31"/>
        <v>6245.3967268169399</v>
      </c>
      <c r="J140" s="514">
        <f t="shared" si="26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>
      <c r="B141" s="195" t="str">
        <f t="shared" si="23"/>
        <v/>
      </c>
      <c r="C141" s="507">
        <f>IF(D93="","-",+C140+1)</f>
        <v>2052</v>
      </c>
      <c r="D141" s="374">
        <f>IF(F140+SUM(E$99:E140)=D$92,F140,D$92-SUM(E$99:E140))</f>
        <v>19692.006035766979</v>
      </c>
      <c r="E141" s="522">
        <f t="shared" si="27"/>
        <v>3816.5714285714284</v>
      </c>
      <c r="F141" s="523">
        <f t="shared" si="28"/>
        <v>15875.434607195552</v>
      </c>
      <c r="G141" s="523">
        <f t="shared" si="29"/>
        <v>17783.720321481265</v>
      </c>
      <c r="H141" s="526">
        <f t="shared" si="30"/>
        <v>5816.2457993414955</v>
      </c>
      <c r="I141" s="577">
        <f t="shared" si="31"/>
        <v>5816.2457993414955</v>
      </c>
      <c r="J141" s="514">
        <f t="shared" si="26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>
      <c r="B142" s="195" t="str">
        <f t="shared" si="23"/>
        <v/>
      </c>
      <c r="C142" s="507">
        <f>IF(D93="","-",+C141+1)</f>
        <v>2053</v>
      </c>
      <c r="D142" s="374">
        <f>IF(F141+SUM(E$99:E141)=D$92,F141,D$92-SUM(E$99:E141))</f>
        <v>15875.434607195552</v>
      </c>
      <c r="E142" s="522">
        <f t="shared" si="27"/>
        <v>3816.5714285714284</v>
      </c>
      <c r="F142" s="523">
        <f t="shared" si="28"/>
        <v>12058.863178624124</v>
      </c>
      <c r="G142" s="523">
        <f t="shared" si="29"/>
        <v>13967.148892909838</v>
      </c>
      <c r="H142" s="526">
        <f t="shared" si="30"/>
        <v>5387.094871866052</v>
      </c>
      <c r="I142" s="577">
        <f t="shared" si="31"/>
        <v>5387.094871866052</v>
      </c>
      <c r="J142" s="514">
        <f t="shared" si="26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>
      <c r="B143" s="195" t="str">
        <f t="shared" si="23"/>
        <v/>
      </c>
      <c r="C143" s="507">
        <f>IF(D93="","-",+C142+1)</f>
        <v>2054</v>
      </c>
      <c r="D143" s="374">
        <f>IF(F142+SUM(E$99:E142)=D$92,F142,D$92-SUM(E$99:E142))</f>
        <v>12058.863178624124</v>
      </c>
      <c r="E143" s="522">
        <f t="shared" si="27"/>
        <v>3816.5714285714284</v>
      </c>
      <c r="F143" s="523">
        <f t="shared" si="28"/>
        <v>8242.2917500526964</v>
      </c>
      <c r="G143" s="523">
        <f t="shared" si="29"/>
        <v>10150.57746433841</v>
      </c>
      <c r="H143" s="526">
        <f t="shared" si="30"/>
        <v>4957.9439443906076</v>
      </c>
      <c r="I143" s="577">
        <f t="shared" si="31"/>
        <v>4957.9439443906076</v>
      </c>
      <c r="J143" s="514">
        <f t="shared" si="26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>
      <c r="B144" s="195" t="str">
        <f t="shared" si="23"/>
        <v/>
      </c>
      <c r="C144" s="507">
        <f>IF(D93="","-",+C143+1)</f>
        <v>2055</v>
      </c>
      <c r="D144" s="374">
        <f>IF(F143+SUM(E$99:E143)=D$92,F143,D$92-SUM(E$99:E143))</f>
        <v>8242.2917500526964</v>
      </c>
      <c r="E144" s="522">
        <f t="shared" si="27"/>
        <v>3816.5714285714284</v>
      </c>
      <c r="F144" s="523">
        <f t="shared" si="28"/>
        <v>4425.720321481268</v>
      </c>
      <c r="G144" s="523">
        <f t="shared" si="29"/>
        <v>6334.0060357669827</v>
      </c>
      <c r="H144" s="526">
        <f t="shared" si="30"/>
        <v>4528.7930169151641</v>
      </c>
      <c r="I144" s="577">
        <f t="shared" si="31"/>
        <v>4528.7930169151641</v>
      </c>
      <c r="J144" s="514">
        <f t="shared" si="26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>
      <c r="B145" s="195" t="str">
        <f t="shared" si="23"/>
        <v/>
      </c>
      <c r="C145" s="507">
        <f>IF(D93="","-",+C144+1)</f>
        <v>2056</v>
      </c>
      <c r="D145" s="374">
        <f>IF(F144+SUM(E$99:E144)=D$92,F144,D$92-SUM(E$99:E144))</f>
        <v>4425.720321481268</v>
      </c>
      <c r="E145" s="522">
        <f t="shared" si="27"/>
        <v>3816.5714285714284</v>
      </c>
      <c r="F145" s="523">
        <f t="shared" si="28"/>
        <v>609.14889290983956</v>
      </c>
      <c r="G145" s="523">
        <f t="shared" si="29"/>
        <v>2517.4346071955538</v>
      </c>
      <c r="H145" s="526">
        <f t="shared" si="30"/>
        <v>4099.6420894397197</v>
      </c>
      <c r="I145" s="577">
        <f t="shared" si="31"/>
        <v>4099.6420894397197</v>
      </c>
      <c r="J145" s="514">
        <f t="shared" si="26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>
      <c r="B146" s="195" t="str">
        <f t="shared" si="23"/>
        <v/>
      </c>
      <c r="C146" s="507">
        <f>IF(D93="","-",+C145+1)</f>
        <v>2057</v>
      </c>
      <c r="D146" s="374">
        <f>IF(F145+SUM(E$99:E145)=D$92,F145,D$92-SUM(E$99:E145))</f>
        <v>609.14889290983956</v>
      </c>
      <c r="E146" s="522">
        <f t="shared" si="27"/>
        <v>609.14889290983956</v>
      </c>
      <c r="F146" s="523">
        <f t="shared" si="28"/>
        <v>0</v>
      </c>
      <c r="G146" s="523">
        <f t="shared" si="29"/>
        <v>304.57444645491978</v>
      </c>
      <c r="H146" s="526">
        <f t="shared" si="30"/>
        <v>643.39649147512409</v>
      </c>
      <c r="I146" s="577">
        <f t="shared" si="31"/>
        <v>643.39649147512409</v>
      </c>
      <c r="J146" s="514">
        <f t="shared" si="26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>
      <c r="B147" s="195" t="str">
        <f t="shared" si="23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6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>
      <c r="B148" s="195" t="str">
        <f t="shared" si="23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6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>
      <c r="B149" s="195" t="str">
        <f t="shared" si="23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6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>
      <c r="B150" s="195" t="str">
        <f t="shared" si="23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6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>
      <c r="B151" s="195" t="str">
        <f t="shared" si="23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6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>
      <c r="B152" s="195" t="str">
        <f t="shared" si="23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6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>
      <c r="B153" s="195" t="str">
        <f t="shared" si="23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6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.5" thickBot="1">
      <c r="B154" s="195" t="str">
        <f t="shared" si="23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6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>
      <c r="C155" s="374" t="s">
        <v>78</v>
      </c>
      <c r="D155" s="375"/>
      <c r="E155" s="375">
        <f>SUM(E99:E154)</f>
        <v>160296</v>
      </c>
      <c r="F155" s="375"/>
      <c r="G155" s="375"/>
      <c r="H155" s="375">
        <f>SUM(H99:H154)</f>
        <v>543458.53865907155</v>
      </c>
      <c r="I155" s="375">
        <f>SUM(I99:I154)</f>
        <v>543458.53865907155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9" tint="-0.249977111117893"/>
  </sheetPr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2486.7942306042569</v>
      </c>
      <c r="P5" s="269"/>
    </row>
    <row r="6" spans="1:16" ht="15.75">
      <c r="C6" s="274"/>
      <c r="D6" s="645" t="s">
        <v>354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2486.7942306042569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336</v>
      </c>
      <c r="E9" s="637" t="s">
        <v>504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552.75666666666666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 t="shared" ref="K23:K28" si="7">G23</f>
        <v>3201.1681199217446</v>
      </c>
      <c r="L23" s="519">
        <f t="shared" ref="L23:L28" si="8">IF(K23&lt;&gt;0,+G23-K23,0)</f>
        <v>0</v>
      </c>
      <c r="M23" s="518">
        <f t="shared" ref="M23:M28" si="9"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 t="shared" si="7"/>
        <v>3028.8929029965175</v>
      </c>
      <c r="L24" s="519">
        <f t="shared" si="8"/>
        <v>0</v>
      </c>
      <c r="M24" s="518">
        <f t="shared" si="9"/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31">
        <v>19819.968695090429</v>
      </c>
      <c r="E25" s="630">
        <v>566.23853658536586</v>
      </c>
      <c r="F25" s="631">
        <v>19253.730158505063</v>
      </c>
      <c r="G25" s="630">
        <v>3049.2568103813055</v>
      </c>
      <c r="H25" s="639">
        <v>3049.2568103813055</v>
      </c>
      <c r="I25" s="511">
        <f t="shared" si="6"/>
        <v>0</v>
      </c>
      <c r="J25" s="511"/>
      <c r="K25" s="518">
        <f t="shared" si="7"/>
        <v>3049.2568103813055</v>
      </c>
      <c r="L25" s="519">
        <f t="shared" si="8"/>
        <v>0</v>
      </c>
      <c r="M25" s="518">
        <f t="shared" si="9"/>
        <v>3049.2568103813055</v>
      </c>
      <c r="N25" s="514">
        <f t="shared" ref="N25:N72" si="10">IF(M25&lt;&gt;0,+H25-M25,0)</f>
        <v>0</v>
      </c>
      <c r="O25" s="514">
        <f t="shared" ref="O25:O72" si="11">+N25-L25</f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31">
        <v>19253.730158505063</v>
      </c>
      <c r="E26" s="630">
        <v>566.23853658536586</v>
      </c>
      <c r="F26" s="631">
        <v>18687.491621919697</v>
      </c>
      <c r="G26" s="630">
        <v>2977.2912337955331</v>
      </c>
      <c r="H26" s="639">
        <v>2977.2912337955331</v>
      </c>
      <c r="I26" s="511">
        <f t="shared" si="6"/>
        <v>0</v>
      </c>
      <c r="J26" s="511"/>
      <c r="K26" s="518">
        <f t="shared" si="7"/>
        <v>2977.2912337955331</v>
      </c>
      <c r="L26" s="519">
        <f t="shared" si="8"/>
        <v>0</v>
      </c>
      <c r="M26" s="518">
        <f t="shared" si="9"/>
        <v>2977.2912337955331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>IU</v>
      </c>
      <c r="C27" s="507">
        <f>IF(D11="","-",+C26+1)</f>
        <v>2020</v>
      </c>
      <c r="D27" s="631">
        <v>18595.365510808595</v>
      </c>
      <c r="E27" s="630">
        <v>566.23853658536586</v>
      </c>
      <c r="F27" s="631">
        <v>18029.126974223229</v>
      </c>
      <c r="G27" s="630">
        <v>2440.2305931372539</v>
      </c>
      <c r="H27" s="639">
        <v>2440.2305931372539</v>
      </c>
      <c r="I27" s="511">
        <f t="shared" si="6"/>
        <v>0</v>
      </c>
      <c r="J27" s="511"/>
      <c r="K27" s="518">
        <f t="shared" si="7"/>
        <v>2440.2305931372539</v>
      </c>
      <c r="L27" s="519">
        <f t="shared" si="8"/>
        <v>0</v>
      </c>
      <c r="M27" s="518">
        <f t="shared" si="9"/>
        <v>2440.2305931372539</v>
      </c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31">
        <v>18055.463650343478</v>
      </c>
      <c r="E28" s="630">
        <v>552.75666666666666</v>
      </c>
      <c r="F28" s="631">
        <v>17502.70698367681</v>
      </c>
      <c r="G28" s="630">
        <v>2437.4205169702896</v>
      </c>
      <c r="H28" s="639">
        <v>2437.4205169702896</v>
      </c>
      <c r="I28" s="511">
        <f t="shared" si="6"/>
        <v>0</v>
      </c>
      <c r="J28" s="511"/>
      <c r="K28" s="518">
        <f t="shared" si="7"/>
        <v>2437.4205169702896</v>
      </c>
      <c r="L28" s="519">
        <f t="shared" si="8"/>
        <v>0</v>
      </c>
      <c r="M28" s="518">
        <f t="shared" si="9"/>
        <v>2437.4205169702896</v>
      </c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523">
        <f>IF(F28+SUM(E$17:E28)=D$10,F28,D$10-SUM(E$17:E28))</f>
        <v>17476.370307556565</v>
      </c>
      <c r="E29" s="522">
        <f>IF(+I14&lt;F28,I14,D29)</f>
        <v>552.75666666666666</v>
      </c>
      <c r="F29" s="523">
        <f t="shared" ref="F29:F33" si="12">+D29-E29</f>
        <v>16923.613640889896</v>
      </c>
      <c r="G29" s="524">
        <f t="shared" ref="G29:G54" si="13">+I$12*((D29+F29)/2)+E29</f>
        <v>2486.7942306042569</v>
      </c>
      <c r="H29" s="491">
        <f t="shared" ref="H29:H54" si="14">+I$13*((D29+F29)/2)+E29</f>
        <v>2486.7942306042569</v>
      </c>
      <c r="I29" s="511">
        <f t="shared" si="6"/>
        <v>0</v>
      </c>
      <c r="J29" s="511"/>
      <c r="K29" s="525"/>
      <c r="L29" s="514">
        <f t="shared" ref="L29:L72" si="1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16923.613640889896</v>
      </c>
      <c r="E30" s="522">
        <f>IF(+I14&lt;F29,I14,D30)</f>
        <v>552.75666666666666</v>
      </c>
      <c r="F30" s="523">
        <f t="shared" si="12"/>
        <v>16370.85697422323</v>
      </c>
      <c r="G30" s="524">
        <f t="shared" si="13"/>
        <v>2424.6400064248273</v>
      </c>
      <c r="H30" s="491">
        <f t="shared" si="14"/>
        <v>2424.6400064248273</v>
      </c>
      <c r="I30" s="511">
        <f t="shared" si="6"/>
        <v>0</v>
      </c>
      <c r="J30" s="511"/>
      <c r="K30" s="525"/>
      <c r="L30" s="514">
        <f t="shared" si="1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16370.85697422323</v>
      </c>
      <c r="E31" s="522">
        <f>IF(+I14&lt;F30,I14,D31)</f>
        <v>552.75666666666666</v>
      </c>
      <c r="F31" s="523">
        <f t="shared" si="12"/>
        <v>15818.100307556564</v>
      </c>
      <c r="G31" s="524">
        <f t="shared" si="13"/>
        <v>2362.4857822453978</v>
      </c>
      <c r="H31" s="491">
        <f t="shared" si="14"/>
        <v>2362.4857822453978</v>
      </c>
      <c r="I31" s="511">
        <f t="shared" si="6"/>
        <v>0</v>
      </c>
      <c r="J31" s="511"/>
      <c r="K31" s="525"/>
      <c r="L31" s="514">
        <f t="shared" si="1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15818.100307556564</v>
      </c>
      <c r="E32" s="522">
        <f>IF(+I14&lt;F31,I14,D32)</f>
        <v>552.75666666666666</v>
      </c>
      <c r="F32" s="523">
        <f t="shared" si="12"/>
        <v>15265.343640889898</v>
      </c>
      <c r="G32" s="524">
        <f t="shared" si="13"/>
        <v>2300.3315580659682</v>
      </c>
      <c r="H32" s="491">
        <f t="shared" si="14"/>
        <v>2300.3315580659682</v>
      </c>
      <c r="I32" s="511">
        <f t="shared" si="6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15265.343640889898</v>
      </c>
      <c r="E33" s="522">
        <f>IF(+I14&lt;F32,I14,D33)</f>
        <v>552.75666666666666</v>
      </c>
      <c r="F33" s="523">
        <f t="shared" si="12"/>
        <v>14712.586974223232</v>
      </c>
      <c r="G33" s="524">
        <f t="shared" si="13"/>
        <v>2238.1773338865387</v>
      </c>
      <c r="H33" s="491">
        <f t="shared" si="14"/>
        <v>2238.1773338865387</v>
      </c>
      <c r="I33" s="511">
        <f t="shared" si="6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14712.586974223232</v>
      </c>
      <c r="E34" s="522">
        <f>IF(+I14&lt;F33,I14,D34)</f>
        <v>552.75666666666666</v>
      </c>
      <c r="F34" s="523">
        <f t="shared" ref="F34:F72" si="16">+D34-E34</f>
        <v>14159.830307556565</v>
      </c>
      <c r="G34" s="524">
        <f t="shared" si="13"/>
        <v>2176.0231097071087</v>
      </c>
      <c r="H34" s="491">
        <f t="shared" si="14"/>
        <v>2176.0231097071087</v>
      </c>
      <c r="I34" s="511">
        <f t="shared" ref="I34:I72" si="17">H34-G34</f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14159.830307556565</v>
      </c>
      <c r="E35" s="522">
        <f>IF(+I14&lt;F34,I14,D35)</f>
        <v>552.75666666666666</v>
      </c>
      <c r="F35" s="523">
        <f t="shared" si="16"/>
        <v>13607.073640889899</v>
      </c>
      <c r="G35" s="524">
        <f t="shared" si="13"/>
        <v>2113.8688855276791</v>
      </c>
      <c r="H35" s="491">
        <f t="shared" si="14"/>
        <v>2113.8688855276791</v>
      </c>
      <c r="I35" s="511">
        <f t="shared" si="17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13607.073640889899</v>
      </c>
      <c r="E36" s="522">
        <f>IF(+I14&lt;F35,I14,D36)</f>
        <v>552.75666666666666</v>
      </c>
      <c r="F36" s="523">
        <f t="shared" si="16"/>
        <v>13054.316974223233</v>
      </c>
      <c r="G36" s="524">
        <f t="shared" si="13"/>
        <v>2051.7146613482491</v>
      </c>
      <c r="H36" s="491">
        <f t="shared" si="14"/>
        <v>2051.7146613482491</v>
      </c>
      <c r="I36" s="511">
        <f t="shared" si="17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13054.316974223233</v>
      </c>
      <c r="E37" s="522">
        <f>IF(+I14&lt;F36,I14,D37)</f>
        <v>552.75666666666666</v>
      </c>
      <c r="F37" s="523">
        <f t="shared" si="16"/>
        <v>12501.560307556567</v>
      </c>
      <c r="G37" s="524">
        <f t="shared" si="13"/>
        <v>1989.5604371688198</v>
      </c>
      <c r="H37" s="491">
        <f t="shared" si="14"/>
        <v>1989.5604371688198</v>
      </c>
      <c r="I37" s="511">
        <f t="shared" si="17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12501.560307556567</v>
      </c>
      <c r="E38" s="522">
        <f>IF(+I14&lt;F37,I14,D38)</f>
        <v>552.75666666666666</v>
      </c>
      <c r="F38" s="523">
        <f t="shared" si="16"/>
        <v>11948.803640889901</v>
      </c>
      <c r="G38" s="524">
        <f t="shared" si="13"/>
        <v>1927.4062129893898</v>
      </c>
      <c r="H38" s="491">
        <f t="shared" si="14"/>
        <v>1927.4062129893898</v>
      </c>
      <c r="I38" s="511">
        <f t="shared" si="17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11948.803640889901</v>
      </c>
      <c r="E39" s="522">
        <f>IF(+I14&lt;F38,I14,D39)</f>
        <v>552.75666666666666</v>
      </c>
      <c r="F39" s="523">
        <f t="shared" si="16"/>
        <v>11396.046974223234</v>
      </c>
      <c r="G39" s="524">
        <f t="shared" si="13"/>
        <v>1865.2519888099605</v>
      </c>
      <c r="H39" s="491">
        <f t="shared" si="14"/>
        <v>1865.2519888099605</v>
      </c>
      <c r="I39" s="511">
        <f t="shared" si="17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11396.046974223234</v>
      </c>
      <c r="E40" s="522">
        <f>IF(+I14&lt;F39,I14,D40)</f>
        <v>552.75666666666666</v>
      </c>
      <c r="F40" s="523">
        <f t="shared" si="16"/>
        <v>10843.290307556568</v>
      </c>
      <c r="G40" s="524">
        <f t="shared" si="13"/>
        <v>1803.0977646305305</v>
      </c>
      <c r="H40" s="491">
        <f t="shared" si="14"/>
        <v>1803.0977646305305</v>
      </c>
      <c r="I40" s="511">
        <f t="shared" si="17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10843.290307556568</v>
      </c>
      <c r="E41" s="522">
        <f>IF(+I14&lt;F40,I14,D41)</f>
        <v>552.75666666666666</v>
      </c>
      <c r="F41" s="523">
        <f t="shared" si="16"/>
        <v>10290.533640889902</v>
      </c>
      <c r="G41" s="524">
        <f t="shared" si="13"/>
        <v>1740.9435404511012</v>
      </c>
      <c r="H41" s="491">
        <f t="shared" si="14"/>
        <v>1740.9435404511012</v>
      </c>
      <c r="I41" s="511">
        <f t="shared" si="17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10290.533640889902</v>
      </c>
      <c r="E42" s="522">
        <f>IF(+I14&lt;F41,I14,D42)</f>
        <v>552.75666666666666</v>
      </c>
      <c r="F42" s="523">
        <f t="shared" si="16"/>
        <v>9737.7769742232358</v>
      </c>
      <c r="G42" s="524">
        <f t="shared" si="13"/>
        <v>1678.7893162716712</v>
      </c>
      <c r="H42" s="491">
        <f t="shared" si="14"/>
        <v>1678.7893162716712</v>
      </c>
      <c r="I42" s="511">
        <f t="shared" si="17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9737.7769742232358</v>
      </c>
      <c r="E43" s="522">
        <f>IF(+I14&lt;F42,I14,D43)</f>
        <v>552.75666666666666</v>
      </c>
      <c r="F43" s="523">
        <f t="shared" si="16"/>
        <v>9185.0203075565696</v>
      </c>
      <c r="G43" s="524">
        <f t="shared" si="13"/>
        <v>1616.6350920922418</v>
      </c>
      <c r="H43" s="491">
        <f t="shared" si="14"/>
        <v>1616.6350920922418</v>
      </c>
      <c r="I43" s="511">
        <f t="shared" si="17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9185.0203075565696</v>
      </c>
      <c r="E44" s="522">
        <f>IF(+I14&lt;F43,I14,D44)</f>
        <v>552.75666666666666</v>
      </c>
      <c r="F44" s="523">
        <f t="shared" si="16"/>
        <v>8632.2636408899034</v>
      </c>
      <c r="G44" s="524">
        <f t="shared" si="13"/>
        <v>1554.4808679128118</v>
      </c>
      <c r="H44" s="491">
        <f t="shared" si="14"/>
        <v>1554.4808679128118</v>
      </c>
      <c r="I44" s="511">
        <f t="shared" si="17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8632.2636408899034</v>
      </c>
      <c r="E45" s="522">
        <f>IF(+I14&lt;F44,I14,D45)</f>
        <v>552.75666666666666</v>
      </c>
      <c r="F45" s="523">
        <f t="shared" si="16"/>
        <v>8079.5069742232372</v>
      </c>
      <c r="G45" s="524">
        <f t="shared" si="13"/>
        <v>1492.3266437333823</v>
      </c>
      <c r="H45" s="491">
        <f t="shared" si="14"/>
        <v>1492.3266437333823</v>
      </c>
      <c r="I45" s="511">
        <f t="shared" si="17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8079.5069742232372</v>
      </c>
      <c r="E46" s="522">
        <f>IF(+I14&lt;F45,I14,D46)</f>
        <v>552.75666666666666</v>
      </c>
      <c r="F46" s="523">
        <f t="shared" si="16"/>
        <v>7526.750307556571</v>
      </c>
      <c r="G46" s="524">
        <f t="shared" si="13"/>
        <v>1430.1724195539527</v>
      </c>
      <c r="H46" s="491">
        <f t="shared" si="14"/>
        <v>1430.1724195539527</v>
      </c>
      <c r="I46" s="511">
        <f t="shared" si="17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7526.750307556571</v>
      </c>
      <c r="E47" s="522">
        <f>IF(+I14&lt;F46,I14,D47)</f>
        <v>552.75666666666666</v>
      </c>
      <c r="F47" s="523">
        <f t="shared" si="16"/>
        <v>6973.9936408899048</v>
      </c>
      <c r="G47" s="524">
        <f t="shared" si="13"/>
        <v>1368.018195374523</v>
      </c>
      <c r="H47" s="491">
        <f t="shared" si="14"/>
        <v>1368.018195374523</v>
      </c>
      <c r="I47" s="511">
        <f t="shared" si="17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6973.9936408899048</v>
      </c>
      <c r="E48" s="522">
        <f>IF(+I14&lt;F47,I14,D48)</f>
        <v>552.75666666666666</v>
      </c>
      <c r="F48" s="523">
        <f t="shared" si="16"/>
        <v>6421.2369742232386</v>
      </c>
      <c r="G48" s="524">
        <f t="shared" si="13"/>
        <v>1305.8639711950932</v>
      </c>
      <c r="H48" s="491">
        <f t="shared" si="14"/>
        <v>1305.8639711950932</v>
      </c>
      <c r="I48" s="511">
        <f t="shared" si="17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6421.2369742232386</v>
      </c>
      <c r="E49" s="522">
        <f>IF(+I14&lt;F48,I14,D49)</f>
        <v>552.75666666666666</v>
      </c>
      <c r="F49" s="523">
        <f t="shared" si="16"/>
        <v>5868.4803075565724</v>
      </c>
      <c r="G49" s="524">
        <f t="shared" si="13"/>
        <v>1243.7097470156637</v>
      </c>
      <c r="H49" s="491">
        <f t="shared" si="14"/>
        <v>1243.7097470156637</v>
      </c>
      <c r="I49" s="511">
        <f t="shared" si="17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5868.4803075565724</v>
      </c>
      <c r="E50" s="522">
        <f>IF(+I14&lt;F49,I14,D50)</f>
        <v>552.75666666666666</v>
      </c>
      <c r="F50" s="523">
        <f t="shared" si="16"/>
        <v>5315.7236408899062</v>
      </c>
      <c r="G50" s="524">
        <f t="shared" si="13"/>
        <v>1181.5555228362339</v>
      </c>
      <c r="H50" s="491">
        <f t="shared" si="14"/>
        <v>1181.5555228362339</v>
      </c>
      <c r="I50" s="511">
        <f t="shared" si="17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5315.7236408899062</v>
      </c>
      <c r="E51" s="522">
        <f>IF(+I14&lt;F50,I14,D51)</f>
        <v>552.75666666666666</v>
      </c>
      <c r="F51" s="523">
        <f t="shared" si="16"/>
        <v>4762.96697422324</v>
      </c>
      <c r="G51" s="524">
        <f t="shared" si="13"/>
        <v>1119.4012986568041</v>
      </c>
      <c r="H51" s="491">
        <f t="shared" si="14"/>
        <v>1119.4012986568041</v>
      </c>
      <c r="I51" s="511">
        <f t="shared" si="17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4762.96697422324</v>
      </c>
      <c r="E52" s="522">
        <f>IF(+I14&lt;F51,I14,D52)</f>
        <v>552.75666666666666</v>
      </c>
      <c r="F52" s="523">
        <f t="shared" si="16"/>
        <v>4210.2103075565738</v>
      </c>
      <c r="G52" s="524">
        <f t="shared" si="13"/>
        <v>1057.2470744773746</v>
      </c>
      <c r="H52" s="491">
        <f t="shared" si="14"/>
        <v>1057.2470744773746</v>
      </c>
      <c r="I52" s="511">
        <f t="shared" si="17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4210.2103075565738</v>
      </c>
      <c r="E53" s="522">
        <f>IF(+I14&lt;F52,I14,D53)</f>
        <v>552.75666666666666</v>
      </c>
      <c r="F53" s="523">
        <f t="shared" si="16"/>
        <v>3657.4536408899071</v>
      </c>
      <c r="G53" s="524">
        <f t="shared" si="13"/>
        <v>995.09285029794489</v>
      </c>
      <c r="H53" s="491">
        <f t="shared" si="14"/>
        <v>995.09285029794489</v>
      </c>
      <c r="I53" s="511">
        <f t="shared" si="17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3657.4536408899071</v>
      </c>
      <c r="E54" s="522">
        <f>IF(+I14&lt;F53,I14,D54)</f>
        <v>552.75666666666666</v>
      </c>
      <c r="F54" s="523">
        <f t="shared" si="16"/>
        <v>3104.6969742232404</v>
      </c>
      <c r="G54" s="524">
        <f t="shared" si="13"/>
        <v>932.93862611851512</v>
      </c>
      <c r="H54" s="491">
        <f t="shared" si="14"/>
        <v>932.93862611851512</v>
      </c>
      <c r="I54" s="511">
        <f t="shared" si="17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3104.6969742232404</v>
      </c>
      <c r="E55" s="522">
        <f>IF(+I14&lt;F54,I14,D55)</f>
        <v>552.75666666666666</v>
      </c>
      <c r="F55" s="523">
        <f t="shared" si="16"/>
        <v>2551.9403075565738</v>
      </c>
      <c r="G55" s="524">
        <f t="shared" ref="G55:G72" si="18">+I$12*((D55+F55)/2)+E55</f>
        <v>870.78440193908546</v>
      </c>
      <c r="H55" s="491">
        <f t="shared" ref="H55:H72" si="19">+I$13*((D55+F55)/2)+E55</f>
        <v>870.78440193908546</v>
      </c>
      <c r="I55" s="511">
        <f t="shared" si="17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2551.9403075565738</v>
      </c>
      <c r="E56" s="522">
        <f>IF(+I14&lt;F55,I14,D56)</f>
        <v>552.75666666666666</v>
      </c>
      <c r="F56" s="523">
        <f t="shared" si="16"/>
        <v>1999.1836408899071</v>
      </c>
      <c r="G56" s="524">
        <f t="shared" si="18"/>
        <v>808.63017775965568</v>
      </c>
      <c r="H56" s="491">
        <f t="shared" si="19"/>
        <v>808.63017775965568</v>
      </c>
      <c r="I56" s="511">
        <f t="shared" si="17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1999.1836408899071</v>
      </c>
      <c r="E57" s="522">
        <f>IF(+I14&lt;F56,I14,D57)</f>
        <v>552.75666666666666</v>
      </c>
      <c r="F57" s="523">
        <f t="shared" si="16"/>
        <v>1446.4269742232404</v>
      </c>
      <c r="G57" s="524">
        <f t="shared" si="18"/>
        <v>746.47595358022591</v>
      </c>
      <c r="H57" s="491">
        <f t="shared" si="19"/>
        <v>746.47595358022591</v>
      </c>
      <c r="I57" s="511">
        <f t="shared" si="17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1446.4269742232404</v>
      </c>
      <c r="E58" s="522">
        <f>IF(+I14&lt;F57,I14,D58)</f>
        <v>552.75666666666666</v>
      </c>
      <c r="F58" s="523">
        <f t="shared" si="16"/>
        <v>893.67030755657379</v>
      </c>
      <c r="G58" s="524">
        <f t="shared" si="18"/>
        <v>684.32172940079624</v>
      </c>
      <c r="H58" s="491">
        <f t="shared" si="19"/>
        <v>684.32172940079624</v>
      </c>
      <c r="I58" s="511">
        <f t="shared" si="17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893.67030755657379</v>
      </c>
      <c r="E59" s="522">
        <f>IF(+I14&lt;F58,I14,D59)</f>
        <v>552.75666666666666</v>
      </c>
      <c r="F59" s="523">
        <f t="shared" si="16"/>
        <v>340.91364088990713</v>
      </c>
      <c r="G59" s="524">
        <f t="shared" si="18"/>
        <v>622.16750522136647</v>
      </c>
      <c r="H59" s="491">
        <f t="shared" si="19"/>
        <v>622.16750522136647</v>
      </c>
      <c r="I59" s="511">
        <f t="shared" si="17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340.91364088990713</v>
      </c>
      <c r="E60" s="522">
        <f>IF(+I14&lt;F59,I14,D60)</f>
        <v>340.91364088990713</v>
      </c>
      <c r="F60" s="523">
        <f t="shared" si="16"/>
        <v>0</v>
      </c>
      <c r="G60" s="524">
        <f t="shared" si="18"/>
        <v>360.08050412239965</v>
      </c>
      <c r="H60" s="491">
        <f t="shared" si="19"/>
        <v>360.08050412239965</v>
      </c>
      <c r="I60" s="511">
        <f t="shared" si="17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18"/>
        <v>0</v>
      </c>
      <c r="H61" s="491">
        <f t="shared" si="19"/>
        <v>0</v>
      </c>
      <c r="I61" s="511">
        <f t="shared" si="17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8"/>
        <v>0</v>
      </c>
      <c r="H62" s="491">
        <f t="shared" si="19"/>
        <v>0</v>
      </c>
      <c r="I62" s="511">
        <f t="shared" si="17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8"/>
        <v>0</v>
      </c>
      <c r="H63" s="491">
        <f t="shared" si="19"/>
        <v>0</v>
      </c>
      <c r="I63" s="511">
        <f t="shared" si="17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8"/>
        <v>0</v>
      </c>
      <c r="H64" s="491">
        <f t="shared" si="19"/>
        <v>0</v>
      </c>
      <c r="I64" s="511">
        <f t="shared" si="17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8"/>
        <v>0</v>
      </c>
      <c r="H65" s="491">
        <f t="shared" si="19"/>
        <v>0</v>
      </c>
      <c r="I65" s="511">
        <f t="shared" si="17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8"/>
        <v>0</v>
      </c>
      <c r="H66" s="491">
        <f t="shared" si="19"/>
        <v>0</v>
      </c>
      <c r="I66" s="511">
        <f t="shared" si="17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8"/>
        <v>0</v>
      </c>
      <c r="H67" s="491">
        <f t="shared" si="19"/>
        <v>0</v>
      </c>
      <c r="I67" s="511">
        <f t="shared" si="17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8"/>
        <v>0</v>
      </c>
      <c r="H68" s="491">
        <f t="shared" si="19"/>
        <v>0</v>
      </c>
      <c r="I68" s="511">
        <f t="shared" si="17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8"/>
        <v>0</v>
      </c>
      <c r="H69" s="491">
        <f t="shared" si="19"/>
        <v>0</v>
      </c>
      <c r="I69" s="511">
        <f t="shared" si="17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8"/>
        <v>0</v>
      </c>
      <c r="H70" s="491">
        <f t="shared" si="19"/>
        <v>0</v>
      </c>
      <c r="I70" s="511">
        <f t="shared" si="17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8"/>
        <v>0</v>
      </c>
      <c r="H71" s="491">
        <f t="shared" si="19"/>
        <v>0</v>
      </c>
      <c r="I71" s="511">
        <f t="shared" si="17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8"/>
        <v>0</v>
      </c>
      <c r="H72" s="471">
        <f t="shared" si="19"/>
        <v>0</v>
      </c>
      <c r="I72" s="531">
        <f t="shared" si="17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23215.780000000017</v>
      </c>
      <c r="F73" s="375"/>
      <c r="G73" s="375">
        <f>SUM(G17:G72)</f>
        <v>85983.503278383971</v>
      </c>
      <c r="H73" s="375">
        <f>SUM(H17:H72)</f>
        <v>85983.503278383971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2440.2305931372539</v>
      </c>
      <c r="N87" s="546">
        <f>IF(J92&lt;D11,0,VLOOKUP(J92,C17:O72,11))</f>
        <v>2440.2305931372539</v>
      </c>
      <c r="O87" s="547">
        <f>+N87-M87</f>
        <v>0</v>
      </c>
      <c r="P87" s="269"/>
    </row>
    <row r="88" spans="1:16" ht="15.7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2672.3207251624854</v>
      </c>
      <c r="N88" s="550">
        <f>IF(J92&lt;D11,0,VLOOKUP(J92,C99:P154,7))</f>
        <v>2672.3207251624854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232.09013202523147</v>
      </c>
      <c r="N89" s="555">
        <f>+N88-N87</f>
        <v>232.09013202523147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23216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552.76190476190482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0">IF(L99&lt;&gt;0,+H99-L99,0)</f>
        <v>0</v>
      </c>
      <c r="N99" s="512"/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0"/>
        <v>0</v>
      </c>
      <c r="N100" s="518"/>
      <c r="O100" s="514">
        <f t="shared" si="21"/>
        <v>0</v>
      </c>
      <c r="P100" s="514">
        <f t="shared" si="22"/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0"/>
        <v>0</v>
      </c>
      <c r="N101" s="518"/>
      <c r="O101" s="514">
        <f t="shared" si="21"/>
        <v>0</v>
      </c>
      <c r="P101" s="514">
        <f t="shared" si="22"/>
        <v>0</v>
      </c>
    </row>
    <row r="102" spans="1:16">
      <c r="B102" s="195" t="str">
        <f t="shared" si="23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0"/>
        <v>0</v>
      </c>
      <c r="N102" s="518"/>
      <c r="O102" s="514">
        <f t="shared" si="21"/>
        <v>0</v>
      </c>
      <c r="P102" s="514">
        <f t="shared" si="22"/>
        <v>0</v>
      </c>
    </row>
    <row r="103" spans="1:16">
      <c r="B103" s="195" t="str">
        <f t="shared" si="23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 t="shared" ref="L103:L109" si="24">+H103</f>
        <v>3305.8778604517456</v>
      </c>
      <c r="M103" s="514">
        <f t="shared" si="20"/>
        <v>0</v>
      </c>
      <c r="N103" s="518">
        <f t="shared" ref="N103:N109" si="25">+I103</f>
        <v>3305.8778604517456</v>
      </c>
      <c r="O103" s="514">
        <f t="shared" si="21"/>
        <v>0</v>
      </c>
      <c r="P103" s="514">
        <f t="shared" si="22"/>
        <v>0</v>
      </c>
    </row>
    <row r="104" spans="1:16">
      <c r="B104" s="195" t="str">
        <f t="shared" si="23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 t="shared" si="24"/>
        <v>3388.0256404381366</v>
      </c>
      <c r="M104" s="514">
        <f t="shared" ref="M104:M109" si="26">IF(L104&lt;&gt;0,+H104-L104,0)</f>
        <v>0</v>
      </c>
      <c r="N104" s="518">
        <f t="shared" si="25"/>
        <v>3388.0256404381366</v>
      </c>
      <c r="O104" s="514">
        <f>IF(N104&lt;&gt;0,+I104-N104,0)</f>
        <v>0</v>
      </c>
      <c r="P104" s="514">
        <f>+O104-M104</f>
        <v>0</v>
      </c>
    </row>
    <row r="105" spans="1:16">
      <c r="B105" s="195" t="str">
        <f t="shared" si="23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27">+I105-H105</f>
        <v>0</v>
      </c>
      <c r="K105" s="514"/>
      <c r="L105" s="518">
        <f t="shared" si="24"/>
        <v>3211.6058800285246</v>
      </c>
      <c r="M105" s="514">
        <f t="shared" si="26"/>
        <v>0</v>
      </c>
      <c r="N105" s="518">
        <f t="shared" si="25"/>
        <v>3211.6058800285246</v>
      </c>
      <c r="O105" s="514">
        <f>IF(N105&lt;&gt;0,+I105-N105,0)</f>
        <v>0</v>
      </c>
      <c r="P105" s="514">
        <f>+O105-M105</f>
        <v>0</v>
      </c>
    </row>
    <row r="106" spans="1:16">
      <c r="B106" s="195" t="str">
        <f t="shared" si="23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27"/>
        <v>0</v>
      </c>
      <c r="K106" s="514"/>
      <c r="L106" s="518">
        <f t="shared" si="24"/>
        <v>2805.9275766929632</v>
      </c>
      <c r="M106" s="514">
        <f t="shared" si="26"/>
        <v>0</v>
      </c>
      <c r="N106" s="518">
        <f t="shared" si="25"/>
        <v>2805.9275766929632</v>
      </c>
      <c r="O106" s="514">
        <f>IF(N106&lt;&gt;0,+I106-N106,0)</f>
        <v>0</v>
      </c>
      <c r="P106" s="514">
        <f t="shared" si="22"/>
        <v>0</v>
      </c>
    </row>
    <row r="107" spans="1:16">
      <c r="B107" s="195" t="str">
        <f t="shared" si="23"/>
        <v/>
      </c>
      <c r="C107" s="507">
        <f>IF(D93="","-",+C106+1)</f>
        <v>2018</v>
      </c>
      <c r="D107" s="629">
        <v>21059.488644948935</v>
      </c>
      <c r="E107" s="630">
        <v>539.90697674418607</v>
      </c>
      <c r="F107" s="631">
        <v>20519.581668204748</v>
      </c>
      <c r="G107" s="631">
        <v>20789.535156576843</v>
      </c>
      <c r="H107" s="633">
        <v>2765.2301822595773</v>
      </c>
      <c r="I107" s="634">
        <v>2765.2301822595773</v>
      </c>
      <c r="J107" s="514">
        <f t="shared" si="27"/>
        <v>0</v>
      </c>
      <c r="K107" s="514"/>
      <c r="L107" s="518">
        <f t="shared" si="24"/>
        <v>2765.2301822595773</v>
      </c>
      <c r="M107" s="514">
        <f t="shared" si="26"/>
        <v>0</v>
      </c>
      <c r="N107" s="518">
        <f t="shared" si="25"/>
        <v>2765.2301822595773</v>
      </c>
      <c r="O107" s="514">
        <f t="shared" si="21"/>
        <v>0</v>
      </c>
      <c r="P107" s="514">
        <f t="shared" si="22"/>
        <v>0</v>
      </c>
    </row>
    <row r="108" spans="1:16">
      <c r="B108" s="195" t="str">
        <f t="shared" si="23"/>
        <v/>
      </c>
      <c r="C108" s="507">
        <f>IF(D93="","-",+C107+1)</f>
        <v>2019</v>
      </c>
      <c r="D108" s="629">
        <v>20519.581668204748</v>
      </c>
      <c r="E108" s="630">
        <v>539.90697674418607</v>
      </c>
      <c r="F108" s="631">
        <v>19979.674691460561</v>
      </c>
      <c r="G108" s="631">
        <v>20249.628179832653</v>
      </c>
      <c r="H108" s="633">
        <v>2707.4382443870068</v>
      </c>
      <c r="I108" s="634">
        <v>2707.4382443870068</v>
      </c>
      <c r="J108" s="514">
        <f t="shared" si="27"/>
        <v>0</v>
      </c>
      <c r="K108" s="514"/>
      <c r="L108" s="518">
        <f t="shared" si="24"/>
        <v>2707.4382443870068</v>
      </c>
      <c r="M108" s="514">
        <f t="shared" si="26"/>
        <v>0</v>
      </c>
      <c r="N108" s="518">
        <f t="shared" si="25"/>
        <v>2707.4382443870068</v>
      </c>
      <c r="O108" s="514">
        <f t="shared" si="21"/>
        <v>0</v>
      </c>
      <c r="P108" s="514">
        <f t="shared" si="22"/>
        <v>0</v>
      </c>
    </row>
    <row r="109" spans="1:16">
      <c r="B109" s="195" t="str">
        <f t="shared" si="23"/>
        <v/>
      </c>
      <c r="C109" s="507">
        <f>IF(D93="","-",+C108+1)</f>
        <v>2020</v>
      </c>
      <c r="D109" s="629">
        <v>19979.674691460561</v>
      </c>
      <c r="E109" s="630">
        <v>552.76190476190482</v>
      </c>
      <c r="F109" s="631">
        <v>19426.912786698656</v>
      </c>
      <c r="G109" s="631">
        <v>19703.293739079607</v>
      </c>
      <c r="H109" s="633">
        <v>2672.3207251624854</v>
      </c>
      <c r="I109" s="634">
        <v>2672.3207251624854</v>
      </c>
      <c r="J109" s="514">
        <f t="shared" si="27"/>
        <v>0</v>
      </c>
      <c r="K109" s="514"/>
      <c r="L109" s="518">
        <f t="shared" si="24"/>
        <v>2672.3207251624854</v>
      </c>
      <c r="M109" s="514">
        <f t="shared" si="26"/>
        <v>0</v>
      </c>
      <c r="N109" s="518">
        <f t="shared" si="25"/>
        <v>2672.3207251624854</v>
      </c>
      <c r="O109" s="514">
        <f t="shared" si="21"/>
        <v>0</v>
      </c>
      <c r="P109" s="514">
        <f t="shared" si="22"/>
        <v>0</v>
      </c>
    </row>
    <row r="110" spans="1:16">
      <c r="B110" s="195" t="str">
        <f t="shared" si="23"/>
        <v/>
      </c>
      <c r="C110" s="507">
        <f>IF(D93="","-",+C109+1)</f>
        <v>2021</v>
      </c>
      <c r="D110" s="374">
        <f>IF(F109+SUM(E$99:E109)=D$92,F109,D$92-SUM(E$99:E109))</f>
        <v>19426.912786698656</v>
      </c>
      <c r="E110" s="522">
        <f t="shared" ref="E110:E154" si="28">IF(+$J$96&lt;F109,$J$96,D110)</f>
        <v>552.76190476190482</v>
      </c>
      <c r="F110" s="523">
        <f t="shared" ref="F110:F154" si="29">+D110-E110</f>
        <v>18874.150881936752</v>
      </c>
      <c r="G110" s="523">
        <f t="shared" ref="G110:G154" si="30">+(F110+D110)/2</f>
        <v>19150.531834317706</v>
      </c>
      <c r="H110" s="526">
        <f t="shared" ref="H110:H154" si="31">+J$94*G110+E110</f>
        <v>2706.1261617022492</v>
      </c>
      <c r="I110" s="577">
        <f t="shared" ref="I110:I154" si="32">+J$95*G110+E110</f>
        <v>2706.1261617022492</v>
      </c>
      <c r="J110" s="514">
        <f t="shared" si="27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</row>
    <row r="111" spans="1:16">
      <c r="B111" s="195" t="str">
        <f t="shared" si="23"/>
        <v/>
      </c>
      <c r="C111" s="507">
        <f>IF(D93="","-",+C110+1)</f>
        <v>2022</v>
      </c>
      <c r="D111" s="374">
        <f>IF(F110+SUM(E$99:E110)=D$92,F110,D$92-SUM(E$99:E110))</f>
        <v>18874.150881936752</v>
      </c>
      <c r="E111" s="522">
        <f t="shared" si="28"/>
        <v>552.76190476190482</v>
      </c>
      <c r="F111" s="523">
        <f t="shared" si="29"/>
        <v>18321.388977174847</v>
      </c>
      <c r="G111" s="523">
        <f t="shared" si="30"/>
        <v>18597.769929555798</v>
      </c>
      <c r="H111" s="526">
        <f t="shared" si="31"/>
        <v>2643.9713485299308</v>
      </c>
      <c r="I111" s="577">
        <f t="shared" si="32"/>
        <v>2643.9713485299308</v>
      </c>
      <c r="J111" s="514">
        <f t="shared" si="27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</row>
    <row r="112" spans="1:16">
      <c r="B112" s="195" t="str">
        <f t="shared" si="23"/>
        <v/>
      </c>
      <c r="C112" s="507">
        <f>IF(D93="","-",+C111+1)</f>
        <v>2023</v>
      </c>
      <c r="D112" s="374">
        <f>IF(F111+SUM(E$99:E111)=D$92,F111,D$92-SUM(E$99:E111))</f>
        <v>18321.388977174847</v>
      </c>
      <c r="E112" s="522">
        <f t="shared" si="28"/>
        <v>552.76190476190482</v>
      </c>
      <c r="F112" s="523">
        <f t="shared" si="29"/>
        <v>17768.627072412943</v>
      </c>
      <c r="G112" s="523">
        <f t="shared" si="30"/>
        <v>18045.008024793897</v>
      </c>
      <c r="H112" s="526">
        <f t="shared" si="31"/>
        <v>2581.8165353576128</v>
      </c>
      <c r="I112" s="577">
        <f t="shared" si="32"/>
        <v>2581.8165353576128</v>
      </c>
      <c r="J112" s="514">
        <f t="shared" si="27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</row>
    <row r="113" spans="2:16">
      <c r="B113" s="195" t="str">
        <f t="shared" si="23"/>
        <v/>
      </c>
      <c r="C113" s="507">
        <f>IF(D93="","-",+C112+1)</f>
        <v>2024</v>
      </c>
      <c r="D113" s="374">
        <f>IF(F112+SUM(E$99:E112)=D$92,F112,D$92-SUM(E$99:E112))</f>
        <v>17768.627072412943</v>
      </c>
      <c r="E113" s="522">
        <f t="shared" si="28"/>
        <v>552.76190476190482</v>
      </c>
      <c r="F113" s="523">
        <f t="shared" si="29"/>
        <v>17215.865167651038</v>
      </c>
      <c r="G113" s="523">
        <f t="shared" si="30"/>
        <v>17492.246120031989</v>
      </c>
      <c r="H113" s="526">
        <f t="shared" si="31"/>
        <v>2519.6617221852944</v>
      </c>
      <c r="I113" s="577">
        <f t="shared" si="32"/>
        <v>2519.6617221852944</v>
      </c>
      <c r="J113" s="514">
        <f t="shared" si="27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>
      <c r="B114" s="195" t="str">
        <f t="shared" si="23"/>
        <v/>
      </c>
      <c r="C114" s="507">
        <f>IF(D93="","-",+C113+1)</f>
        <v>2025</v>
      </c>
      <c r="D114" s="374">
        <f>IF(F113+SUM(E$99:E113)=D$92,F113,D$92-SUM(E$99:E113))</f>
        <v>17215.865167651038</v>
      </c>
      <c r="E114" s="522">
        <f t="shared" si="28"/>
        <v>552.76190476190482</v>
      </c>
      <c r="F114" s="523">
        <f t="shared" si="29"/>
        <v>16663.103262889133</v>
      </c>
      <c r="G114" s="523">
        <f t="shared" si="30"/>
        <v>16939.484215270088</v>
      </c>
      <c r="H114" s="526">
        <f t="shared" si="31"/>
        <v>2457.5069090129764</v>
      </c>
      <c r="I114" s="577">
        <f t="shared" si="32"/>
        <v>2457.5069090129764</v>
      </c>
      <c r="J114" s="514">
        <f t="shared" si="27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>
      <c r="B115" s="195" t="str">
        <f t="shared" si="23"/>
        <v/>
      </c>
      <c r="C115" s="507">
        <f>IF(D93="","-",+C114+1)</f>
        <v>2026</v>
      </c>
      <c r="D115" s="374">
        <f>IF(F114+SUM(E$99:E114)=D$92,F114,D$92-SUM(E$99:E114))</f>
        <v>16663.103262889133</v>
      </c>
      <c r="E115" s="522">
        <f t="shared" si="28"/>
        <v>552.76190476190482</v>
      </c>
      <c r="F115" s="523">
        <f t="shared" si="29"/>
        <v>16110.341358127229</v>
      </c>
      <c r="G115" s="523">
        <f t="shared" si="30"/>
        <v>16386.722310508179</v>
      </c>
      <c r="H115" s="526">
        <f t="shared" si="31"/>
        <v>2395.352095840658</v>
      </c>
      <c r="I115" s="577">
        <f t="shared" si="32"/>
        <v>2395.352095840658</v>
      </c>
      <c r="J115" s="514">
        <f t="shared" si="27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>
      <c r="B116" s="195" t="str">
        <f t="shared" si="23"/>
        <v/>
      </c>
      <c r="C116" s="507">
        <f>IF(D93="","-",+C115+1)</f>
        <v>2027</v>
      </c>
      <c r="D116" s="374">
        <f>IF(F115+SUM(E$99:E115)=D$92,F115,D$92-SUM(E$99:E115))</f>
        <v>16110.341358127229</v>
      </c>
      <c r="E116" s="522">
        <f t="shared" si="28"/>
        <v>552.76190476190482</v>
      </c>
      <c r="F116" s="523">
        <f t="shared" si="29"/>
        <v>15557.579453365324</v>
      </c>
      <c r="G116" s="523">
        <f t="shared" si="30"/>
        <v>15833.960405746277</v>
      </c>
      <c r="H116" s="526">
        <f t="shared" si="31"/>
        <v>2333.19728266834</v>
      </c>
      <c r="I116" s="577">
        <f t="shared" si="32"/>
        <v>2333.19728266834</v>
      </c>
      <c r="J116" s="514">
        <f t="shared" si="27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>
      <c r="B117" s="195" t="str">
        <f t="shared" si="23"/>
        <v/>
      </c>
      <c r="C117" s="507">
        <f>IF(D93="","-",+C116+1)</f>
        <v>2028</v>
      </c>
      <c r="D117" s="374">
        <f>IF(F116+SUM(E$99:E116)=D$92,F116,D$92-SUM(E$99:E116))</f>
        <v>15557.579453365324</v>
      </c>
      <c r="E117" s="522">
        <f t="shared" si="28"/>
        <v>552.76190476190482</v>
      </c>
      <c r="F117" s="523">
        <f t="shared" si="29"/>
        <v>15004.81754860342</v>
      </c>
      <c r="G117" s="523">
        <f t="shared" si="30"/>
        <v>15281.198500984372</v>
      </c>
      <c r="H117" s="526">
        <f t="shared" si="31"/>
        <v>2271.042469496022</v>
      </c>
      <c r="I117" s="577">
        <f t="shared" si="32"/>
        <v>2271.042469496022</v>
      </c>
      <c r="J117" s="514">
        <f t="shared" si="27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>
      <c r="B118" s="195" t="str">
        <f t="shared" si="23"/>
        <v/>
      </c>
      <c r="C118" s="507">
        <f>IF(D93="","-",+C117+1)</f>
        <v>2029</v>
      </c>
      <c r="D118" s="374">
        <f>IF(F117+SUM(E$99:E117)=D$92,F117,D$92-SUM(E$99:E117))</f>
        <v>15004.81754860342</v>
      </c>
      <c r="E118" s="522">
        <f t="shared" si="28"/>
        <v>552.76190476190482</v>
      </c>
      <c r="F118" s="523">
        <f t="shared" si="29"/>
        <v>14452.055643841515</v>
      </c>
      <c r="G118" s="523">
        <f t="shared" si="30"/>
        <v>14728.436596222467</v>
      </c>
      <c r="H118" s="526">
        <f t="shared" si="31"/>
        <v>2208.8876563237036</v>
      </c>
      <c r="I118" s="577">
        <f t="shared" si="32"/>
        <v>2208.8876563237036</v>
      </c>
      <c r="J118" s="514">
        <f t="shared" si="27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>
      <c r="B119" s="195" t="str">
        <f t="shared" si="23"/>
        <v/>
      </c>
      <c r="C119" s="507">
        <f>IF(D93="","-",+C118+1)</f>
        <v>2030</v>
      </c>
      <c r="D119" s="374">
        <f>IF(F118+SUM(E$99:E118)=D$92,F118,D$92-SUM(E$99:E118))</f>
        <v>14452.055643841515</v>
      </c>
      <c r="E119" s="522">
        <f t="shared" si="28"/>
        <v>552.76190476190482</v>
      </c>
      <c r="F119" s="523">
        <f t="shared" si="29"/>
        <v>13899.293739079611</v>
      </c>
      <c r="G119" s="523">
        <f t="shared" si="30"/>
        <v>14175.674691460563</v>
      </c>
      <c r="H119" s="526">
        <f t="shared" si="31"/>
        <v>2146.7328431513856</v>
      </c>
      <c r="I119" s="577">
        <f t="shared" si="32"/>
        <v>2146.7328431513856</v>
      </c>
      <c r="J119" s="514">
        <f t="shared" si="27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>
      <c r="B120" s="195" t="str">
        <f t="shared" si="23"/>
        <v/>
      </c>
      <c r="C120" s="507">
        <f>IF(D93="","-",+C119+1)</f>
        <v>2031</v>
      </c>
      <c r="D120" s="374">
        <f>IF(F119+SUM(E$99:E119)=D$92,F119,D$92-SUM(E$99:E119))</f>
        <v>13899.293739079611</v>
      </c>
      <c r="E120" s="522">
        <f t="shared" si="28"/>
        <v>552.76190476190482</v>
      </c>
      <c r="F120" s="523">
        <f t="shared" si="29"/>
        <v>13346.531834317706</v>
      </c>
      <c r="G120" s="523">
        <f t="shared" si="30"/>
        <v>13622.912786698658</v>
      </c>
      <c r="H120" s="526">
        <f t="shared" si="31"/>
        <v>2084.5780299790677</v>
      </c>
      <c r="I120" s="577">
        <f t="shared" si="32"/>
        <v>2084.5780299790677</v>
      </c>
      <c r="J120" s="514">
        <f t="shared" si="27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>
      <c r="B121" s="195" t="str">
        <f t="shared" si="23"/>
        <v/>
      </c>
      <c r="C121" s="507">
        <f>IF(D93="","-",+C120+1)</f>
        <v>2032</v>
      </c>
      <c r="D121" s="374">
        <f>IF(F120+SUM(E$99:E120)=D$92,F120,D$92-SUM(E$99:E120))</f>
        <v>13346.531834317706</v>
      </c>
      <c r="E121" s="522">
        <f t="shared" si="28"/>
        <v>552.76190476190482</v>
      </c>
      <c r="F121" s="523">
        <f t="shared" si="29"/>
        <v>12793.769929555801</v>
      </c>
      <c r="G121" s="523">
        <f t="shared" si="30"/>
        <v>13070.150881936754</v>
      </c>
      <c r="H121" s="526">
        <f t="shared" si="31"/>
        <v>2022.4232168067495</v>
      </c>
      <c r="I121" s="577">
        <f t="shared" si="32"/>
        <v>2022.4232168067495</v>
      </c>
      <c r="J121" s="514">
        <f t="shared" si="27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>
      <c r="B122" s="195" t="str">
        <f t="shared" si="23"/>
        <v/>
      </c>
      <c r="C122" s="507">
        <f>IF(D93="","-",+C121+1)</f>
        <v>2033</v>
      </c>
      <c r="D122" s="374">
        <f>IF(F121+SUM(E$99:E121)=D$92,F121,D$92-SUM(E$99:E121))</f>
        <v>12793.769929555801</v>
      </c>
      <c r="E122" s="522">
        <f t="shared" si="28"/>
        <v>552.76190476190482</v>
      </c>
      <c r="F122" s="523">
        <f t="shared" si="29"/>
        <v>12241.008024793897</v>
      </c>
      <c r="G122" s="523">
        <f t="shared" si="30"/>
        <v>12517.388977174849</v>
      </c>
      <c r="H122" s="526">
        <f t="shared" si="31"/>
        <v>1960.2684036344313</v>
      </c>
      <c r="I122" s="577">
        <f t="shared" si="32"/>
        <v>1960.2684036344313</v>
      </c>
      <c r="J122" s="514">
        <f t="shared" si="27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>
      <c r="B123" s="195" t="str">
        <f t="shared" si="23"/>
        <v/>
      </c>
      <c r="C123" s="507">
        <f>IF(D93="","-",+C122+1)</f>
        <v>2034</v>
      </c>
      <c r="D123" s="374">
        <f>IF(F122+SUM(E$99:E122)=D$92,F122,D$92-SUM(E$99:E122))</f>
        <v>12241.008024793897</v>
      </c>
      <c r="E123" s="522">
        <f t="shared" si="28"/>
        <v>552.76190476190482</v>
      </c>
      <c r="F123" s="523">
        <f t="shared" si="29"/>
        <v>11688.246120031992</v>
      </c>
      <c r="G123" s="523">
        <f t="shared" si="30"/>
        <v>11964.627072412944</v>
      </c>
      <c r="H123" s="526">
        <f t="shared" si="31"/>
        <v>1898.1135904621131</v>
      </c>
      <c r="I123" s="577">
        <f t="shared" si="32"/>
        <v>1898.1135904621131</v>
      </c>
      <c r="J123" s="514">
        <f t="shared" si="27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>
      <c r="B124" s="195" t="str">
        <f t="shared" si="23"/>
        <v/>
      </c>
      <c r="C124" s="507">
        <f>IF(D93="","-",+C123+1)</f>
        <v>2035</v>
      </c>
      <c r="D124" s="374">
        <f>IF(F123+SUM(E$99:E123)=D$92,F123,D$92-SUM(E$99:E123))</f>
        <v>11688.246120031992</v>
      </c>
      <c r="E124" s="522">
        <f t="shared" si="28"/>
        <v>552.76190476190482</v>
      </c>
      <c r="F124" s="523">
        <f t="shared" si="29"/>
        <v>11135.484215270088</v>
      </c>
      <c r="G124" s="523">
        <f t="shared" si="30"/>
        <v>11411.86516765104</v>
      </c>
      <c r="H124" s="526">
        <f t="shared" si="31"/>
        <v>1835.9587772897949</v>
      </c>
      <c r="I124" s="577">
        <f t="shared" si="32"/>
        <v>1835.9587772897949</v>
      </c>
      <c r="J124" s="514">
        <f t="shared" si="27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>
      <c r="B125" s="195" t="str">
        <f t="shared" si="23"/>
        <v/>
      </c>
      <c r="C125" s="507">
        <f>IF(D93="","-",+C124+1)</f>
        <v>2036</v>
      </c>
      <c r="D125" s="374">
        <f>IF(F124+SUM(E$99:E124)=D$92,F124,D$92-SUM(E$99:E124))</f>
        <v>11135.484215270088</v>
      </c>
      <c r="E125" s="522">
        <f t="shared" si="28"/>
        <v>552.76190476190482</v>
      </c>
      <c r="F125" s="523">
        <f t="shared" si="29"/>
        <v>10582.722310508183</v>
      </c>
      <c r="G125" s="523">
        <f t="shared" si="30"/>
        <v>10859.103262889135</v>
      </c>
      <c r="H125" s="526">
        <f t="shared" si="31"/>
        <v>1773.8039641174769</v>
      </c>
      <c r="I125" s="577">
        <f t="shared" si="32"/>
        <v>1773.8039641174769</v>
      </c>
      <c r="J125" s="514">
        <f t="shared" si="27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>
      <c r="B126" s="195" t="str">
        <f t="shared" si="23"/>
        <v/>
      </c>
      <c r="C126" s="507">
        <f>IF(D93="","-",+C125+1)</f>
        <v>2037</v>
      </c>
      <c r="D126" s="374">
        <f>IF(F125+SUM(E$99:E125)=D$92,F125,D$92-SUM(E$99:E125))</f>
        <v>10582.722310508183</v>
      </c>
      <c r="E126" s="522">
        <f t="shared" si="28"/>
        <v>552.76190476190482</v>
      </c>
      <c r="F126" s="523">
        <f t="shared" si="29"/>
        <v>10029.960405746278</v>
      </c>
      <c r="G126" s="523">
        <f t="shared" si="30"/>
        <v>10306.341358127231</v>
      </c>
      <c r="H126" s="526">
        <f t="shared" si="31"/>
        <v>1711.6491509451587</v>
      </c>
      <c r="I126" s="577">
        <f t="shared" si="32"/>
        <v>1711.6491509451587</v>
      </c>
      <c r="J126" s="514">
        <f t="shared" si="27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>
      <c r="B127" s="195" t="str">
        <f t="shared" si="23"/>
        <v/>
      </c>
      <c r="C127" s="507">
        <f>IF(D93="","-",+C126+1)</f>
        <v>2038</v>
      </c>
      <c r="D127" s="374">
        <f>IF(F126+SUM(E$99:E126)=D$92,F126,D$92-SUM(E$99:E126))</f>
        <v>10029.960405746278</v>
      </c>
      <c r="E127" s="522">
        <f t="shared" si="28"/>
        <v>552.76190476190482</v>
      </c>
      <c r="F127" s="523">
        <f t="shared" si="29"/>
        <v>9477.1985009843738</v>
      </c>
      <c r="G127" s="523">
        <f t="shared" si="30"/>
        <v>9753.5794533653261</v>
      </c>
      <c r="H127" s="526">
        <f t="shared" si="31"/>
        <v>1649.4943377728405</v>
      </c>
      <c r="I127" s="577">
        <f t="shared" si="32"/>
        <v>1649.4943377728405</v>
      </c>
      <c r="J127" s="514">
        <f t="shared" si="27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>
      <c r="B128" s="195" t="str">
        <f t="shared" si="23"/>
        <v/>
      </c>
      <c r="C128" s="507">
        <f>IF(D93="","-",+C127+1)</f>
        <v>2039</v>
      </c>
      <c r="D128" s="374">
        <f>IF(F127+SUM(E$99:E127)=D$92,F127,D$92-SUM(E$99:E127))</f>
        <v>9477.1985009843738</v>
      </c>
      <c r="E128" s="522">
        <f t="shared" si="28"/>
        <v>552.76190476190482</v>
      </c>
      <c r="F128" s="523">
        <f t="shared" si="29"/>
        <v>8924.4365962224692</v>
      </c>
      <c r="G128" s="523">
        <f t="shared" si="30"/>
        <v>9200.8175486034215</v>
      </c>
      <c r="H128" s="526">
        <f t="shared" si="31"/>
        <v>1587.3395246005223</v>
      </c>
      <c r="I128" s="577">
        <f t="shared" si="32"/>
        <v>1587.3395246005223</v>
      </c>
      <c r="J128" s="514">
        <f t="shared" si="27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>
      <c r="B129" s="195" t="str">
        <f t="shared" si="23"/>
        <v/>
      </c>
      <c r="C129" s="507">
        <f>IF(D93="","-",+C128+1)</f>
        <v>2040</v>
      </c>
      <c r="D129" s="374">
        <f>IF(F128+SUM(E$99:E128)=D$92,F128,D$92-SUM(E$99:E128))</f>
        <v>8924.4365962224692</v>
      </c>
      <c r="E129" s="522">
        <f t="shared" si="28"/>
        <v>552.76190476190482</v>
      </c>
      <c r="F129" s="523">
        <f t="shared" si="29"/>
        <v>8371.6746914605646</v>
      </c>
      <c r="G129" s="523">
        <f t="shared" si="30"/>
        <v>8648.0556438415169</v>
      </c>
      <c r="H129" s="526">
        <f t="shared" si="31"/>
        <v>1525.1847114282041</v>
      </c>
      <c r="I129" s="577">
        <f t="shared" si="32"/>
        <v>1525.1847114282041</v>
      </c>
      <c r="J129" s="514">
        <f t="shared" si="27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>
      <c r="B130" s="195" t="str">
        <f t="shared" si="23"/>
        <v/>
      </c>
      <c r="C130" s="507">
        <f>IF(D93="","-",+C129+1)</f>
        <v>2041</v>
      </c>
      <c r="D130" s="374">
        <f>IF(F129+SUM(E$99:E129)=D$92,F129,D$92-SUM(E$99:E129))</f>
        <v>8371.6746914605646</v>
      </c>
      <c r="E130" s="522">
        <f t="shared" si="28"/>
        <v>552.76190476190482</v>
      </c>
      <c r="F130" s="523">
        <f t="shared" si="29"/>
        <v>7818.9127866986601</v>
      </c>
      <c r="G130" s="523">
        <f t="shared" si="30"/>
        <v>8095.2937390796124</v>
      </c>
      <c r="H130" s="526">
        <f t="shared" si="31"/>
        <v>1463.0298982558861</v>
      </c>
      <c r="I130" s="577">
        <f t="shared" si="32"/>
        <v>1463.0298982558861</v>
      </c>
      <c r="J130" s="514">
        <f t="shared" si="27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>
      <c r="B131" s="195" t="str">
        <f t="shared" si="23"/>
        <v/>
      </c>
      <c r="C131" s="507">
        <f>IF(D93="","-",+C130+1)</f>
        <v>2042</v>
      </c>
      <c r="D131" s="374">
        <f>IF(F130+SUM(E$99:E130)=D$92,F130,D$92-SUM(E$99:E130))</f>
        <v>7818.9127866986601</v>
      </c>
      <c r="E131" s="522">
        <f t="shared" si="28"/>
        <v>552.76190476190482</v>
      </c>
      <c r="F131" s="523">
        <f t="shared" si="29"/>
        <v>7266.1508819367555</v>
      </c>
      <c r="G131" s="523">
        <f t="shared" si="30"/>
        <v>7542.5318343177078</v>
      </c>
      <c r="H131" s="526">
        <f t="shared" si="31"/>
        <v>1400.8750850835679</v>
      </c>
      <c r="I131" s="577">
        <f t="shared" si="32"/>
        <v>1400.8750850835679</v>
      </c>
      <c r="J131" s="514">
        <f t="shared" si="27"/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>
      <c r="B132" s="195" t="str">
        <f t="shared" si="23"/>
        <v/>
      </c>
      <c r="C132" s="507">
        <f>IF(D93="","-",+C131+1)</f>
        <v>2043</v>
      </c>
      <c r="D132" s="374">
        <f>IF(F131+SUM(E$99:E131)=D$92,F131,D$92-SUM(E$99:E131))</f>
        <v>7266.1508819367555</v>
      </c>
      <c r="E132" s="522">
        <f t="shared" si="28"/>
        <v>552.76190476190482</v>
      </c>
      <c r="F132" s="523">
        <f t="shared" si="29"/>
        <v>6713.3889771748509</v>
      </c>
      <c r="G132" s="523">
        <f t="shared" si="30"/>
        <v>6989.7699295558032</v>
      </c>
      <c r="H132" s="526">
        <f t="shared" si="31"/>
        <v>1338.7202719112497</v>
      </c>
      <c r="I132" s="577">
        <f t="shared" si="32"/>
        <v>1338.7202719112497</v>
      </c>
      <c r="J132" s="514">
        <f t="shared" si="27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>
      <c r="B133" s="195" t="str">
        <f t="shared" si="23"/>
        <v/>
      </c>
      <c r="C133" s="507">
        <f>IF(D93="","-",+C132+1)</f>
        <v>2044</v>
      </c>
      <c r="D133" s="374">
        <f>IF(F132+SUM(E$99:E132)=D$92,F132,D$92-SUM(E$99:E132))</f>
        <v>6713.3889771748509</v>
      </c>
      <c r="E133" s="522">
        <f t="shared" si="28"/>
        <v>552.76190476190482</v>
      </c>
      <c r="F133" s="523">
        <f t="shared" si="29"/>
        <v>6160.6270724129463</v>
      </c>
      <c r="G133" s="523">
        <f t="shared" si="30"/>
        <v>6437.0080247938986</v>
      </c>
      <c r="H133" s="526">
        <f t="shared" si="31"/>
        <v>1276.5654587389317</v>
      </c>
      <c r="I133" s="577">
        <f t="shared" si="32"/>
        <v>1276.5654587389317</v>
      </c>
      <c r="J133" s="514">
        <f t="shared" si="27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>
      <c r="B134" s="195" t="str">
        <f t="shared" si="23"/>
        <v/>
      </c>
      <c r="C134" s="507">
        <f>IF(D93="","-",+C133+1)</f>
        <v>2045</v>
      </c>
      <c r="D134" s="374">
        <f>IF(F133+SUM(E$99:E133)=D$92,F133,D$92-SUM(E$99:E133))</f>
        <v>6160.6270724129463</v>
      </c>
      <c r="E134" s="522">
        <f t="shared" si="28"/>
        <v>552.76190476190482</v>
      </c>
      <c r="F134" s="523">
        <f t="shared" si="29"/>
        <v>5607.8651676510417</v>
      </c>
      <c r="G134" s="523">
        <f t="shared" si="30"/>
        <v>5884.246120031994</v>
      </c>
      <c r="H134" s="526">
        <f t="shared" si="31"/>
        <v>1214.4106455666135</v>
      </c>
      <c r="I134" s="577">
        <f t="shared" si="32"/>
        <v>1214.4106455666135</v>
      </c>
      <c r="J134" s="514">
        <f t="shared" si="27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>
      <c r="B135" s="195" t="str">
        <f t="shared" si="23"/>
        <v/>
      </c>
      <c r="C135" s="507">
        <f>IF(D93="","-",+C134+1)</f>
        <v>2046</v>
      </c>
      <c r="D135" s="374">
        <f>IF(F134+SUM(E$99:E134)=D$92,F134,D$92-SUM(E$99:E134))</f>
        <v>5607.8651676510417</v>
      </c>
      <c r="E135" s="522">
        <f t="shared" si="28"/>
        <v>552.76190476190482</v>
      </c>
      <c r="F135" s="523">
        <f t="shared" si="29"/>
        <v>5055.1032628891371</v>
      </c>
      <c r="G135" s="523">
        <f t="shared" si="30"/>
        <v>5331.4842152700894</v>
      </c>
      <c r="H135" s="526">
        <f t="shared" si="31"/>
        <v>1152.2558323942953</v>
      </c>
      <c r="I135" s="577">
        <f t="shared" si="32"/>
        <v>1152.2558323942953</v>
      </c>
      <c r="J135" s="514">
        <f t="shared" si="27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>
      <c r="B136" s="195" t="str">
        <f t="shared" si="23"/>
        <v/>
      </c>
      <c r="C136" s="507">
        <f>IF(D93="","-",+C135+1)</f>
        <v>2047</v>
      </c>
      <c r="D136" s="374">
        <f>IF(F135+SUM(E$99:E135)=D$92,F135,D$92-SUM(E$99:E135))</f>
        <v>5055.1032628891371</v>
      </c>
      <c r="E136" s="522">
        <f t="shared" si="28"/>
        <v>552.76190476190482</v>
      </c>
      <c r="F136" s="523">
        <f t="shared" si="29"/>
        <v>4502.3413581272325</v>
      </c>
      <c r="G136" s="523">
        <f t="shared" si="30"/>
        <v>4778.7223105081848</v>
      </c>
      <c r="H136" s="526">
        <f t="shared" si="31"/>
        <v>1090.1010192219774</v>
      </c>
      <c r="I136" s="577">
        <f t="shared" si="32"/>
        <v>1090.1010192219774</v>
      </c>
      <c r="J136" s="514">
        <f t="shared" si="27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>
      <c r="B137" s="195" t="str">
        <f t="shared" si="23"/>
        <v/>
      </c>
      <c r="C137" s="507">
        <f>IF(D93="","-",+C136+1)</f>
        <v>2048</v>
      </c>
      <c r="D137" s="374">
        <f>IF(F136+SUM(E$99:E136)=D$92,F136,D$92-SUM(E$99:E136))</f>
        <v>4502.3413581272325</v>
      </c>
      <c r="E137" s="522">
        <f t="shared" si="28"/>
        <v>552.76190476190482</v>
      </c>
      <c r="F137" s="523">
        <f t="shared" si="29"/>
        <v>3949.5794533653279</v>
      </c>
      <c r="G137" s="523">
        <f t="shared" si="30"/>
        <v>4225.9604057462802</v>
      </c>
      <c r="H137" s="526">
        <f t="shared" si="31"/>
        <v>1027.9462060496592</v>
      </c>
      <c r="I137" s="577">
        <f t="shared" si="32"/>
        <v>1027.9462060496592</v>
      </c>
      <c r="J137" s="514">
        <f t="shared" si="27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>
      <c r="B138" s="195" t="str">
        <f t="shared" si="23"/>
        <v/>
      </c>
      <c r="C138" s="507">
        <f>IF(D93="","-",+C137+1)</f>
        <v>2049</v>
      </c>
      <c r="D138" s="374">
        <f>IF(F137+SUM(E$99:E137)=D$92,F137,D$92-SUM(E$99:E137))</f>
        <v>3949.5794533653279</v>
      </c>
      <c r="E138" s="522">
        <f t="shared" si="28"/>
        <v>552.76190476190482</v>
      </c>
      <c r="F138" s="523">
        <f t="shared" si="29"/>
        <v>3396.8175486034233</v>
      </c>
      <c r="G138" s="523">
        <f t="shared" si="30"/>
        <v>3673.1985009843756</v>
      </c>
      <c r="H138" s="526">
        <f t="shared" si="31"/>
        <v>965.79139287734097</v>
      </c>
      <c r="I138" s="577">
        <f t="shared" si="32"/>
        <v>965.79139287734097</v>
      </c>
      <c r="J138" s="514">
        <f t="shared" si="27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>
      <c r="B139" s="195" t="str">
        <f t="shared" si="23"/>
        <v/>
      </c>
      <c r="C139" s="507">
        <f>IF(D93="","-",+C138+1)</f>
        <v>2050</v>
      </c>
      <c r="D139" s="374">
        <f>IF(F138+SUM(E$99:E138)=D$92,F138,D$92-SUM(E$99:E138))</f>
        <v>3396.8175486034233</v>
      </c>
      <c r="E139" s="522">
        <f t="shared" si="28"/>
        <v>552.76190476190482</v>
      </c>
      <c r="F139" s="523">
        <f t="shared" si="29"/>
        <v>2844.0556438415188</v>
      </c>
      <c r="G139" s="523">
        <f t="shared" si="30"/>
        <v>3120.4365962224711</v>
      </c>
      <c r="H139" s="526">
        <f t="shared" si="31"/>
        <v>903.63657970502277</v>
      </c>
      <c r="I139" s="577">
        <f t="shared" si="32"/>
        <v>903.63657970502277</v>
      </c>
      <c r="J139" s="514">
        <f t="shared" si="27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>
      <c r="B140" s="195" t="str">
        <f t="shared" si="23"/>
        <v/>
      </c>
      <c r="C140" s="507">
        <f>IF(D93="","-",+C139+1)</f>
        <v>2051</v>
      </c>
      <c r="D140" s="374">
        <f>IF(F139+SUM(E$99:E139)=D$92,F139,D$92-SUM(E$99:E139))</f>
        <v>2844.0556438415188</v>
      </c>
      <c r="E140" s="522">
        <f t="shared" si="28"/>
        <v>552.76190476190482</v>
      </c>
      <c r="F140" s="523">
        <f t="shared" si="29"/>
        <v>2291.2937390796142</v>
      </c>
      <c r="G140" s="523">
        <f t="shared" si="30"/>
        <v>2567.6746914605665</v>
      </c>
      <c r="H140" s="526">
        <f t="shared" si="31"/>
        <v>841.48176653270468</v>
      </c>
      <c r="I140" s="577">
        <f t="shared" si="32"/>
        <v>841.48176653270468</v>
      </c>
      <c r="J140" s="514">
        <f t="shared" si="27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>
      <c r="B141" s="195" t="str">
        <f t="shared" si="23"/>
        <v/>
      </c>
      <c r="C141" s="507">
        <f>IF(D93="","-",+C140+1)</f>
        <v>2052</v>
      </c>
      <c r="D141" s="374">
        <f>IF(F140+SUM(E$99:E140)=D$92,F140,D$92-SUM(E$99:E140))</f>
        <v>2291.2937390796142</v>
      </c>
      <c r="E141" s="522">
        <f t="shared" si="28"/>
        <v>552.76190476190482</v>
      </c>
      <c r="F141" s="523">
        <f t="shared" si="29"/>
        <v>1738.5318343177094</v>
      </c>
      <c r="G141" s="523">
        <f t="shared" si="30"/>
        <v>2014.9127866986619</v>
      </c>
      <c r="H141" s="526">
        <f t="shared" si="31"/>
        <v>779.3269533603866</v>
      </c>
      <c r="I141" s="577">
        <f t="shared" si="32"/>
        <v>779.3269533603866</v>
      </c>
      <c r="J141" s="514">
        <f t="shared" si="27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>
      <c r="B142" s="195" t="str">
        <f t="shared" si="23"/>
        <v/>
      </c>
      <c r="C142" s="507">
        <f>IF(D93="","-",+C141+1)</f>
        <v>2053</v>
      </c>
      <c r="D142" s="374">
        <f>IF(F141+SUM(E$99:E141)=D$92,F141,D$92-SUM(E$99:E141))</f>
        <v>1738.5318343177094</v>
      </c>
      <c r="E142" s="522">
        <f t="shared" si="28"/>
        <v>552.76190476190482</v>
      </c>
      <c r="F142" s="523">
        <f t="shared" si="29"/>
        <v>1185.7699295558045</v>
      </c>
      <c r="G142" s="523">
        <f t="shared" si="30"/>
        <v>1462.1508819367568</v>
      </c>
      <c r="H142" s="526">
        <f t="shared" si="31"/>
        <v>717.1721401880684</v>
      </c>
      <c r="I142" s="577">
        <f t="shared" si="32"/>
        <v>717.1721401880684</v>
      </c>
      <c r="J142" s="514">
        <f t="shared" si="27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>
      <c r="B143" s="195" t="str">
        <f t="shared" si="23"/>
        <v/>
      </c>
      <c r="C143" s="507">
        <f>IF(D93="","-",+C142+1)</f>
        <v>2054</v>
      </c>
      <c r="D143" s="374">
        <f>IF(F142+SUM(E$99:E142)=D$92,F142,D$92-SUM(E$99:E142))</f>
        <v>1185.7699295558045</v>
      </c>
      <c r="E143" s="522">
        <f t="shared" si="28"/>
        <v>552.76190476190482</v>
      </c>
      <c r="F143" s="523">
        <f t="shared" si="29"/>
        <v>633.00802479389972</v>
      </c>
      <c r="G143" s="523">
        <f t="shared" si="30"/>
        <v>909.38897717485213</v>
      </c>
      <c r="H143" s="526">
        <f t="shared" si="31"/>
        <v>655.0173270157502</v>
      </c>
      <c r="I143" s="577">
        <f t="shared" si="32"/>
        <v>655.0173270157502</v>
      </c>
      <c r="J143" s="514">
        <f t="shared" si="27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>
      <c r="B144" s="195" t="str">
        <f t="shared" si="23"/>
        <v/>
      </c>
      <c r="C144" s="507">
        <f>IF(D93="","-",+C143+1)</f>
        <v>2055</v>
      </c>
      <c r="D144" s="374">
        <f>IF(F143+SUM(E$99:E143)=D$92,F143,D$92-SUM(E$99:E143))</f>
        <v>633.00802479389972</v>
      </c>
      <c r="E144" s="522">
        <f t="shared" si="28"/>
        <v>552.76190476190482</v>
      </c>
      <c r="F144" s="523">
        <f t="shared" si="29"/>
        <v>80.246120031994906</v>
      </c>
      <c r="G144" s="523">
        <f t="shared" si="30"/>
        <v>356.62707241294731</v>
      </c>
      <c r="H144" s="526">
        <f t="shared" si="31"/>
        <v>592.862513843432</v>
      </c>
      <c r="I144" s="577">
        <f t="shared" si="32"/>
        <v>592.862513843432</v>
      </c>
      <c r="J144" s="514">
        <f t="shared" si="27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>
      <c r="B145" s="195" t="str">
        <f t="shared" si="23"/>
        <v/>
      </c>
      <c r="C145" s="507">
        <f>IF(D93="","-",+C144+1)</f>
        <v>2056</v>
      </c>
      <c r="D145" s="374">
        <f>IF(F144+SUM(E$99:E144)=D$92,F144,D$92-SUM(E$99:E144))</f>
        <v>80.246120031994906</v>
      </c>
      <c r="E145" s="522">
        <f t="shared" si="28"/>
        <v>80.246120031994906</v>
      </c>
      <c r="F145" s="523">
        <f t="shared" si="29"/>
        <v>0</v>
      </c>
      <c r="G145" s="523">
        <f t="shared" si="30"/>
        <v>40.123060015997453</v>
      </c>
      <c r="H145" s="526">
        <f t="shared" si="31"/>
        <v>84.757721279678975</v>
      </c>
      <c r="I145" s="577">
        <f t="shared" si="32"/>
        <v>84.757721279678975</v>
      </c>
      <c r="J145" s="514">
        <f t="shared" si="27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>
      <c r="B146" s="195" t="str">
        <f t="shared" si="23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 t="shared" si="28"/>
        <v>0</v>
      </c>
      <c r="F146" s="523">
        <f t="shared" si="29"/>
        <v>0</v>
      </c>
      <c r="G146" s="523">
        <f t="shared" si="30"/>
        <v>0</v>
      </c>
      <c r="H146" s="526">
        <f t="shared" si="31"/>
        <v>0</v>
      </c>
      <c r="I146" s="577">
        <f t="shared" si="32"/>
        <v>0</v>
      </c>
      <c r="J146" s="514">
        <f t="shared" si="27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>
      <c r="B147" s="195" t="str">
        <f t="shared" si="23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28"/>
        <v>0</v>
      </c>
      <c r="F147" s="523">
        <f t="shared" si="29"/>
        <v>0</v>
      </c>
      <c r="G147" s="523">
        <f t="shared" si="30"/>
        <v>0</v>
      </c>
      <c r="H147" s="526">
        <f t="shared" si="31"/>
        <v>0</v>
      </c>
      <c r="I147" s="577">
        <f t="shared" si="32"/>
        <v>0</v>
      </c>
      <c r="J147" s="514">
        <f t="shared" si="27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>
      <c r="B148" s="195" t="str">
        <f t="shared" si="23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28"/>
        <v>0</v>
      </c>
      <c r="F148" s="523">
        <f t="shared" si="29"/>
        <v>0</v>
      </c>
      <c r="G148" s="523">
        <f t="shared" si="30"/>
        <v>0</v>
      </c>
      <c r="H148" s="526">
        <f t="shared" si="31"/>
        <v>0</v>
      </c>
      <c r="I148" s="577">
        <f t="shared" si="32"/>
        <v>0</v>
      </c>
      <c r="J148" s="514">
        <f t="shared" si="27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>
      <c r="B149" s="195" t="str">
        <f t="shared" si="23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28"/>
        <v>0</v>
      </c>
      <c r="F149" s="523">
        <f t="shared" si="29"/>
        <v>0</v>
      </c>
      <c r="G149" s="523">
        <f t="shared" si="30"/>
        <v>0</v>
      </c>
      <c r="H149" s="526">
        <f t="shared" si="31"/>
        <v>0</v>
      </c>
      <c r="I149" s="577">
        <f t="shared" si="32"/>
        <v>0</v>
      </c>
      <c r="J149" s="514">
        <f t="shared" si="27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>
      <c r="B150" s="195" t="str">
        <f t="shared" si="23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28"/>
        <v>0</v>
      </c>
      <c r="F150" s="523">
        <f t="shared" si="29"/>
        <v>0</v>
      </c>
      <c r="G150" s="523">
        <f t="shared" si="30"/>
        <v>0</v>
      </c>
      <c r="H150" s="526">
        <f t="shared" si="31"/>
        <v>0</v>
      </c>
      <c r="I150" s="577">
        <f t="shared" si="32"/>
        <v>0</v>
      </c>
      <c r="J150" s="514">
        <f t="shared" si="27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>
      <c r="B151" s="195" t="str">
        <f t="shared" si="23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28"/>
        <v>0</v>
      </c>
      <c r="F151" s="523">
        <f t="shared" si="29"/>
        <v>0</v>
      </c>
      <c r="G151" s="523">
        <f t="shared" si="30"/>
        <v>0</v>
      </c>
      <c r="H151" s="526">
        <f t="shared" si="31"/>
        <v>0</v>
      </c>
      <c r="I151" s="577">
        <f t="shared" si="32"/>
        <v>0</v>
      </c>
      <c r="J151" s="514">
        <f t="shared" si="27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>
      <c r="B152" s="195" t="str">
        <f t="shared" si="23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28"/>
        <v>0</v>
      </c>
      <c r="F152" s="523">
        <f t="shared" si="29"/>
        <v>0</v>
      </c>
      <c r="G152" s="523">
        <f t="shared" si="30"/>
        <v>0</v>
      </c>
      <c r="H152" s="526">
        <f t="shared" si="31"/>
        <v>0</v>
      </c>
      <c r="I152" s="577">
        <f t="shared" si="32"/>
        <v>0</v>
      </c>
      <c r="J152" s="514">
        <f t="shared" si="27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>
      <c r="B153" s="195" t="str">
        <f t="shared" si="23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28"/>
        <v>0</v>
      </c>
      <c r="F153" s="523">
        <f t="shared" si="29"/>
        <v>0</v>
      </c>
      <c r="G153" s="523">
        <f t="shared" si="30"/>
        <v>0</v>
      </c>
      <c r="H153" s="526">
        <f t="shared" si="31"/>
        <v>0</v>
      </c>
      <c r="I153" s="577">
        <f t="shared" si="32"/>
        <v>0</v>
      </c>
      <c r="J153" s="514">
        <f t="shared" si="27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.5" thickBot="1">
      <c r="B154" s="195" t="str">
        <f t="shared" si="23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28"/>
        <v>0</v>
      </c>
      <c r="F154" s="523">
        <f t="shared" si="29"/>
        <v>0</v>
      </c>
      <c r="G154" s="523">
        <f t="shared" si="30"/>
        <v>0</v>
      </c>
      <c r="H154" s="526">
        <f t="shared" si="31"/>
        <v>0</v>
      </c>
      <c r="I154" s="577">
        <f t="shared" si="32"/>
        <v>0</v>
      </c>
      <c r="J154" s="514">
        <f t="shared" si="27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>
      <c r="C155" s="374" t="s">
        <v>78</v>
      </c>
      <c r="D155" s="375"/>
      <c r="E155" s="375">
        <f>SUM(E99:E154)</f>
        <v>23216</v>
      </c>
      <c r="F155" s="375"/>
      <c r="G155" s="375"/>
      <c r="H155" s="375">
        <f>SUM(H99:H154)</f>
        <v>78673.485652749543</v>
      </c>
      <c r="I155" s="375">
        <f>SUM(I99:I154)</f>
        <v>78673.485652749543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1869593.2846943685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1869593.2846943685</v>
      </c>
      <c r="O6" s="269"/>
      <c r="P6" s="269"/>
    </row>
    <row r="7" spans="1:16" ht="13.5" thickBot="1">
      <c r="C7" s="467" t="s">
        <v>48</v>
      </c>
      <c r="D7" s="624" t="s">
        <v>338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465</v>
      </c>
      <c r="E9" s="637" t="s">
        <v>397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15930624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379300.57142857142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2280303.9967571078</v>
      </c>
      <c r="H20" s="639">
        <v>2280303.9967571078</v>
      </c>
      <c r="I20" s="511">
        <f t="shared" si="3"/>
        <v>0</v>
      </c>
      <c r="J20" s="511"/>
      <c r="K20" s="518">
        <f t="shared" si="0"/>
        <v>2280303.9967571078</v>
      </c>
      <c r="L20" s="519">
        <f t="shared" si="1"/>
        <v>0</v>
      </c>
      <c r="M20" s="518">
        <f t="shared" si="2"/>
        <v>2280303.9967571078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390217.48780487804</v>
      </c>
      <c r="F21" s="631">
        <v>14286225.830038084</v>
      </c>
      <c r="G21" s="630">
        <v>2230709.6567584975</v>
      </c>
      <c r="H21" s="639">
        <v>2230709.6567584975</v>
      </c>
      <c r="I21" s="511">
        <f t="shared" si="3"/>
        <v>0</v>
      </c>
      <c r="J21" s="511"/>
      <c r="K21" s="518">
        <f t="shared" si="0"/>
        <v>2230709.6567584975</v>
      </c>
      <c r="L21" s="519">
        <f t="shared" si="1"/>
        <v>0</v>
      </c>
      <c r="M21" s="518">
        <f t="shared" si="2"/>
        <v>2230709.6567584975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1858641.3891753859</v>
      </c>
      <c r="H22" s="639">
        <v>1858641.3891753859</v>
      </c>
      <c r="I22" s="511">
        <f t="shared" si="3"/>
        <v>0</v>
      </c>
      <c r="J22" s="511"/>
      <c r="K22" s="518">
        <f t="shared" si="0"/>
        <v>1858641.3891753859</v>
      </c>
      <c r="L22" s="519">
        <f t="shared" si="1"/>
        <v>0</v>
      </c>
      <c r="M22" s="518">
        <f t="shared" si="2"/>
        <v>1858641.3891753859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13840732.797706831</v>
      </c>
      <c r="E23" s="630">
        <v>379300.57142857142</v>
      </c>
      <c r="F23" s="631">
        <v>13461432.22627826</v>
      </c>
      <c r="G23" s="630">
        <v>1826377.362451636</v>
      </c>
      <c r="H23" s="639">
        <v>1826377.362451636</v>
      </c>
      <c r="I23" s="511">
        <f t="shared" si="3"/>
        <v>0</v>
      </c>
      <c r="J23" s="511"/>
      <c r="K23" s="518">
        <f t="shared" ref="K23" si="7">G23</f>
        <v>1826377.362451636</v>
      </c>
      <c r="L23" s="519">
        <f t="shared" ref="L23" si="8">IF(K23&lt;&gt;0,+G23-K23,0)</f>
        <v>0</v>
      </c>
      <c r="M23" s="518">
        <f t="shared" ref="M23" si="9">H23</f>
        <v>1826377.362451636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523">
        <f>IF(F23+SUM(E$17:E23)=D$10,F23,D$10-SUM(E$17:E23))</f>
        <v>13443282.575682685</v>
      </c>
      <c r="E24" s="522">
        <f t="shared" ref="E24:E72" si="10">IF(+$I$14&lt;F23,$I$14,D24)</f>
        <v>379300.57142857142</v>
      </c>
      <c r="F24" s="523">
        <f t="shared" ref="F24:F72" si="11">+D24-E24</f>
        <v>13063982.004254114</v>
      </c>
      <c r="G24" s="524">
        <f t="shared" ref="G24:G50" si="12">+I$12*((D24+F24)/2)+E24</f>
        <v>1869593.2846943685</v>
      </c>
      <c r="H24" s="491">
        <f t="shared" ref="H24:H50" si="13">+I$13*((D24+F24)/2)+E24</f>
        <v>1869593.2846943685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13063982.004254114</v>
      </c>
      <c r="E25" s="522">
        <f t="shared" si="10"/>
        <v>379300.57142857142</v>
      </c>
      <c r="F25" s="523">
        <f t="shared" si="11"/>
        <v>12684681.432825543</v>
      </c>
      <c r="G25" s="524">
        <f t="shared" si="12"/>
        <v>1826943.1744928502</v>
      </c>
      <c r="H25" s="491">
        <f t="shared" si="13"/>
        <v>1826943.1744928502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12684681.432825543</v>
      </c>
      <c r="E26" s="522">
        <f t="shared" si="10"/>
        <v>379300.57142857142</v>
      </c>
      <c r="F26" s="523">
        <f t="shared" si="11"/>
        <v>12305380.861396972</v>
      </c>
      <c r="G26" s="524">
        <f t="shared" si="12"/>
        <v>1784293.0642913321</v>
      </c>
      <c r="H26" s="491">
        <f t="shared" si="13"/>
        <v>1784293.0642913321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12305380.861396972</v>
      </c>
      <c r="E27" s="522">
        <f t="shared" si="10"/>
        <v>379300.57142857142</v>
      </c>
      <c r="F27" s="523">
        <f t="shared" si="11"/>
        <v>11926080.289968401</v>
      </c>
      <c r="G27" s="524">
        <f t="shared" si="12"/>
        <v>1741642.9540898139</v>
      </c>
      <c r="H27" s="491">
        <f t="shared" si="13"/>
        <v>1741642.9540898139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11926080.289968401</v>
      </c>
      <c r="E28" s="522">
        <f t="shared" si="10"/>
        <v>379300.57142857142</v>
      </c>
      <c r="F28" s="523">
        <f t="shared" si="11"/>
        <v>11546779.71853983</v>
      </c>
      <c r="G28" s="524">
        <f t="shared" si="12"/>
        <v>1698992.8438882956</v>
      </c>
      <c r="H28" s="491">
        <f t="shared" si="13"/>
        <v>1698992.8438882956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11546779.71853983</v>
      </c>
      <c r="E29" s="522">
        <f t="shared" si="10"/>
        <v>379300.57142857142</v>
      </c>
      <c r="F29" s="523">
        <f t="shared" si="11"/>
        <v>11167479.147111259</v>
      </c>
      <c r="G29" s="524">
        <f t="shared" si="12"/>
        <v>1656342.7336867775</v>
      </c>
      <c r="H29" s="491">
        <f t="shared" si="13"/>
        <v>1656342.7336867775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11167479.147111259</v>
      </c>
      <c r="E30" s="522">
        <f t="shared" si="10"/>
        <v>379300.57142857142</v>
      </c>
      <c r="F30" s="523">
        <f t="shared" si="11"/>
        <v>10788178.575682689</v>
      </c>
      <c r="G30" s="524">
        <f t="shared" si="12"/>
        <v>1613692.6234852592</v>
      </c>
      <c r="H30" s="491">
        <f t="shared" si="13"/>
        <v>1613692.6234852592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10788178.575682689</v>
      </c>
      <c r="E31" s="522">
        <f t="shared" si="10"/>
        <v>379300.57142857142</v>
      </c>
      <c r="F31" s="523">
        <f t="shared" si="11"/>
        <v>10408878.004254118</v>
      </c>
      <c r="G31" s="524">
        <f t="shared" si="12"/>
        <v>1571042.5132837412</v>
      </c>
      <c r="H31" s="491">
        <f t="shared" si="13"/>
        <v>1571042.5132837412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10408878.004254118</v>
      </c>
      <c r="E32" s="522">
        <f t="shared" si="10"/>
        <v>379300.57142857142</v>
      </c>
      <c r="F32" s="523">
        <f t="shared" si="11"/>
        <v>10029577.432825547</v>
      </c>
      <c r="G32" s="524">
        <f t="shared" si="12"/>
        <v>1528392.4030822229</v>
      </c>
      <c r="H32" s="491">
        <f t="shared" si="13"/>
        <v>1528392.4030822229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10029577.432825547</v>
      </c>
      <c r="E33" s="522">
        <f t="shared" si="10"/>
        <v>379300.57142857142</v>
      </c>
      <c r="F33" s="523">
        <f t="shared" si="11"/>
        <v>9650276.8613969758</v>
      </c>
      <c r="G33" s="524">
        <f t="shared" si="12"/>
        <v>1485742.2928807046</v>
      </c>
      <c r="H33" s="491">
        <f t="shared" si="13"/>
        <v>1485742.2928807046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9650276.8613969758</v>
      </c>
      <c r="E34" s="522">
        <f t="shared" si="10"/>
        <v>379300.57142857142</v>
      </c>
      <c r="F34" s="523">
        <f t="shared" si="11"/>
        <v>9270976.2899684049</v>
      </c>
      <c r="G34" s="524">
        <f t="shared" si="12"/>
        <v>1443092.1826791866</v>
      </c>
      <c r="H34" s="491">
        <f t="shared" si="13"/>
        <v>1443092.1826791866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9270976.2899684049</v>
      </c>
      <c r="E35" s="522">
        <f t="shared" si="10"/>
        <v>379300.57142857142</v>
      </c>
      <c r="F35" s="523">
        <f t="shared" si="11"/>
        <v>8891675.718539834</v>
      </c>
      <c r="G35" s="524">
        <f t="shared" si="12"/>
        <v>1400442.0724776683</v>
      </c>
      <c r="H35" s="491">
        <f t="shared" si="13"/>
        <v>1400442.0724776683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8891675.718539834</v>
      </c>
      <c r="E36" s="522">
        <f t="shared" si="10"/>
        <v>379300.57142857142</v>
      </c>
      <c r="F36" s="523">
        <f t="shared" si="11"/>
        <v>8512375.1471112631</v>
      </c>
      <c r="G36" s="524">
        <f t="shared" si="12"/>
        <v>1357791.9622761502</v>
      </c>
      <c r="H36" s="491">
        <f t="shared" si="13"/>
        <v>1357791.9622761502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8512375.1471112631</v>
      </c>
      <c r="E37" s="522">
        <f t="shared" si="10"/>
        <v>379300.57142857142</v>
      </c>
      <c r="F37" s="523">
        <f t="shared" si="11"/>
        <v>8133074.5756826913</v>
      </c>
      <c r="G37" s="524">
        <f t="shared" si="12"/>
        <v>1315141.852074632</v>
      </c>
      <c r="H37" s="491">
        <f t="shared" si="13"/>
        <v>1315141.852074632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8133074.5756826913</v>
      </c>
      <c r="E38" s="522">
        <f t="shared" si="10"/>
        <v>379300.57142857142</v>
      </c>
      <c r="F38" s="523">
        <f t="shared" si="11"/>
        <v>7753774.0042541195</v>
      </c>
      <c r="G38" s="524">
        <f t="shared" si="12"/>
        <v>1272491.7418731137</v>
      </c>
      <c r="H38" s="491">
        <f t="shared" si="13"/>
        <v>1272491.7418731137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7753774.0042541195</v>
      </c>
      <c r="E39" s="522">
        <f t="shared" si="10"/>
        <v>379300.57142857142</v>
      </c>
      <c r="F39" s="523">
        <f t="shared" si="11"/>
        <v>7374473.4328255476</v>
      </c>
      <c r="G39" s="524">
        <f t="shared" si="12"/>
        <v>1229841.6316715954</v>
      </c>
      <c r="H39" s="491">
        <f t="shared" si="13"/>
        <v>1229841.6316715954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7374473.4328255476</v>
      </c>
      <c r="E40" s="522">
        <f t="shared" si="10"/>
        <v>379300.57142857142</v>
      </c>
      <c r="F40" s="523">
        <f t="shared" si="11"/>
        <v>6995172.8613969758</v>
      </c>
      <c r="G40" s="524">
        <f t="shared" si="12"/>
        <v>1187191.5214700769</v>
      </c>
      <c r="H40" s="491">
        <f t="shared" si="13"/>
        <v>1187191.5214700769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6995172.8613969758</v>
      </c>
      <c r="E41" s="522">
        <f t="shared" si="10"/>
        <v>379300.57142857142</v>
      </c>
      <c r="F41" s="523">
        <f t="shared" si="11"/>
        <v>6615872.289968404</v>
      </c>
      <c r="G41" s="524">
        <f t="shared" si="12"/>
        <v>1144541.4112685588</v>
      </c>
      <c r="H41" s="491">
        <f t="shared" si="13"/>
        <v>1144541.4112685588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6615872.289968404</v>
      </c>
      <c r="E42" s="522">
        <f t="shared" si="10"/>
        <v>379300.57142857142</v>
      </c>
      <c r="F42" s="523">
        <f t="shared" si="11"/>
        <v>6236571.7185398322</v>
      </c>
      <c r="G42" s="524">
        <f t="shared" si="12"/>
        <v>1101891.3010670403</v>
      </c>
      <c r="H42" s="491">
        <f t="shared" si="13"/>
        <v>1101891.3010670403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6236571.7185398322</v>
      </c>
      <c r="E43" s="522">
        <f t="shared" si="10"/>
        <v>379300.57142857142</v>
      </c>
      <c r="F43" s="523">
        <f t="shared" si="11"/>
        <v>5857271.1471112603</v>
      </c>
      <c r="G43" s="524">
        <f t="shared" si="12"/>
        <v>1059241.1908655223</v>
      </c>
      <c r="H43" s="491">
        <f t="shared" si="13"/>
        <v>1059241.1908655223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5857271.1471112603</v>
      </c>
      <c r="E44" s="522">
        <f t="shared" si="10"/>
        <v>379300.57142857142</v>
      </c>
      <c r="F44" s="523">
        <f t="shared" si="11"/>
        <v>5477970.5756826885</v>
      </c>
      <c r="G44" s="524">
        <f t="shared" si="12"/>
        <v>1016591.0806640037</v>
      </c>
      <c r="H44" s="491">
        <f t="shared" si="13"/>
        <v>1016591.0806640037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5477970.5756826885</v>
      </c>
      <c r="E45" s="522">
        <f t="shared" si="10"/>
        <v>379300.57142857142</v>
      </c>
      <c r="F45" s="523">
        <f t="shared" si="11"/>
        <v>5098670.0042541167</v>
      </c>
      <c r="G45" s="524">
        <f t="shared" si="12"/>
        <v>973940.97046248568</v>
      </c>
      <c r="H45" s="491">
        <f t="shared" si="13"/>
        <v>973940.97046248568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5098670.0042541167</v>
      </c>
      <c r="E46" s="522">
        <f t="shared" si="10"/>
        <v>379300.57142857142</v>
      </c>
      <c r="F46" s="523">
        <f t="shared" si="11"/>
        <v>4719369.4328255448</v>
      </c>
      <c r="G46" s="524">
        <f t="shared" si="12"/>
        <v>931290.86026096717</v>
      </c>
      <c r="H46" s="491">
        <f t="shared" si="13"/>
        <v>931290.86026096717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4719369.4328255448</v>
      </c>
      <c r="E47" s="522">
        <f t="shared" si="10"/>
        <v>379300.57142857142</v>
      </c>
      <c r="F47" s="523">
        <f t="shared" si="11"/>
        <v>4340068.861396973</v>
      </c>
      <c r="G47" s="524">
        <f t="shared" si="12"/>
        <v>888640.75005944888</v>
      </c>
      <c r="H47" s="491">
        <f t="shared" si="13"/>
        <v>888640.75005944888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4340068.861396973</v>
      </c>
      <c r="E48" s="522">
        <f t="shared" si="10"/>
        <v>379300.57142857142</v>
      </c>
      <c r="F48" s="523">
        <f t="shared" si="11"/>
        <v>3960768.2899684017</v>
      </c>
      <c r="G48" s="524">
        <f t="shared" si="12"/>
        <v>845990.6398579306</v>
      </c>
      <c r="H48" s="491">
        <f t="shared" si="13"/>
        <v>845990.6398579306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3960768.2899684017</v>
      </c>
      <c r="E49" s="522">
        <f t="shared" si="10"/>
        <v>379300.57142857142</v>
      </c>
      <c r="F49" s="523">
        <f t="shared" si="11"/>
        <v>3581467.7185398303</v>
      </c>
      <c r="G49" s="524">
        <f t="shared" si="12"/>
        <v>803340.52965641231</v>
      </c>
      <c r="H49" s="491">
        <f t="shared" si="13"/>
        <v>803340.52965641231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3581467.7185398303</v>
      </c>
      <c r="E50" s="522">
        <f t="shared" si="10"/>
        <v>379300.57142857142</v>
      </c>
      <c r="F50" s="523">
        <f t="shared" si="11"/>
        <v>3202167.1471112589</v>
      </c>
      <c r="G50" s="524">
        <f t="shared" si="12"/>
        <v>760690.41945489415</v>
      </c>
      <c r="H50" s="491">
        <f t="shared" si="13"/>
        <v>760690.41945489415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3202167.1471112589</v>
      </c>
      <c r="E51" s="522">
        <f t="shared" si="10"/>
        <v>379300.57142857142</v>
      </c>
      <c r="F51" s="523">
        <f t="shared" si="11"/>
        <v>2822866.5756826876</v>
      </c>
      <c r="G51" s="524">
        <f t="shared" ref="G51:G72" si="15">+I$12*((D51+F51)/2)+E51</f>
        <v>718040.30925337586</v>
      </c>
      <c r="H51" s="491">
        <f t="shared" ref="H51:H72" si="16">+I$13*((D51+F51)/2)+E51</f>
        <v>718040.30925337586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2822866.5756826876</v>
      </c>
      <c r="E52" s="522">
        <f t="shared" si="10"/>
        <v>379300.57142857142</v>
      </c>
      <c r="F52" s="523">
        <f t="shared" si="11"/>
        <v>2443566.0042541162</v>
      </c>
      <c r="G52" s="524">
        <f t="shared" si="15"/>
        <v>675390.19905185769</v>
      </c>
      <c r="H52" s="491">
        <f t="shared" si="16"/>
        <v>675390.19905185769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2443566.0042541162</v>
      </c>
      <c r="E53" s="522">
        <f t="shared" si="10"/>
        <v>379300.57142857142</v>
      </c>
      <c r="F53" s="523">
        <f t="shared" si="11"/>
        <v>2064265.4328255448</v>
      </c>
      <c r="G53" s="524">
        <f t="shared" si="15"/>
        <v>632740.08885033941</v>
      </c>
      <c r="H53" s="491">
        <f t="shared" si="16"/>
        <v>632740.08885033941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2064265.4328255448</v>
      </c>
      <c r="E54" s="522">
        <f t="shared" si="10"/>
        <v>379300.57142857142</v>
      </c>
      <c r="F54" s="523">
        <f t="shared" si="11"/>
        <v>1684964.8613969735</v>
      </c>
      <c r="G54" s="524">
        <f t="shared" si="15"/>
        <v>590089.97864882112</v>
      </c>
      <c r="H54" s="491">
        <f t="shared" si="16"/>
        <v>590089.97864882112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1684964.8613969735</v>
      </c>
      <c r="E55" s="522">
        <f t="shared" si="10"/>
        <v>379300.57142857142</v>
      </c>
      <c r="F55" s="523">
        <f t="shared" si="11"/>
        <v>1305664.2899684021</v>
      </c>
      <c r="G55" s="524">
        <f t="shared" si="15"/>
        <v>547439.86844730284</v>
      </c>
      <c r="H55" s="491">
        <f t="shared" si="16"/>
        <v>547439.86844730284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1305664.2899684021</v>
      </c>
      <c r="E56" s="522">
        <f t="shared" si="10"/>
        <v>379300.57142857142</v>
      </c>
      <c r="F56" s="523">
        <f t="shared" si="11"/>
        <v>926363.71853983076</v>
      </c>
      <c r="G56" s="524">
        <f t="shared" si="15"/>
        <v>504789.75824578467</v>
      </c>
      <c r="H56" s="491">
        <f t="shared" si="16"/>
        <v>504789.75824578467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926363.71853983076</v>
      </c>
      <c r="E57" s="522">
        <f t="shared" si="10"/>
        <v>379300.57142857142</v>
      </c>
      <c r="F57" s="523">
        <f t="shared" si="11"/>
        <v>547063.1471112594</v>
      </c>
      <c r="G57" s="524">
        <f t="shared" si="15"/>
        <v>462139.64804426639</v>
      </c>
      <c r="H57" s="491">
        <f t="shared" si="16"/>
        <v>462139.64804426639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547063.1471112594</v>
      </c>
      <c r="E58" s="522">
        <f t="shared" si="10"/>
        <v>379300.57142857142</v>
      </c>
      <c r="F58" s="523">
        <f t="shared" si="11"/>
        <v>167762.57568268798</v>
      </c>
      <c r="G58" s="524">
        <f t="shared" si="15"/>
        <v>419489.53784274816</v>
      </c>
      <c r="H58" s="491">
        <f t="shared" si="16"/>
        <v>419489.53784274816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167762.57568268798</v>
      </c>
      <c r="E59" s="522">
        <f t="shared" si="10"/>
        <v>167762.57568268798</v>
      </c>
      <c r="F59" s="523">
        <f t="shared" si="11"/>
        <v>0</v>
      </c>
      <c r="G59" s="524">
        <f t="shared" si="15"/>
        <v>177194.53133939678</v>
      </c>
      <c r="H59" s="491">
        <f t="shared" si="16"/>
        <v>177194.53133939678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15930623.999999998</v>
      </c>
      <c r="F73" s="375"/>
      <c r="G73" s="375">
        <f>SUM(G17:G72)</f>
        <v>55250770.243832506</v>
      </c>
      <c r="H73" s="375">
        <f>SUM(H17:H72)</f>
        <v>55250770.243832506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1858641.3891753859</v>
      </c>
      <c r="N87" s="546">
        <f>IF(J92&lt;D11,0,VLOOKUP(J92,C17:O72,11))</f>
        <v>1858641.3891753859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1889689.0307729272</v>
      </c>
      <c r="N88" s="550">
        <f>IF(J92&lt;D11,0,VLOOKUP(J92,C99:P154,7))</f>
        <v>1889689.0307729272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31047.641597541282</v>
      </c>
      <c r="N89" s="555">
        <f>+N88-N87</f>
        <v>31047.641597541282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15930624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379300.57142857142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 t="shared" ref="L99:L104" si="17">+H99</f>
        <v>1214975.8636759706</v>
      </c>
      <c r="M99" s="513">
        <f t="shared" ref="M99:M130" si="18">IF(L99&lt;&gt;0,+H99-L99,0)</f>
        <v>0</v>
      </c>
      <c r="N99" s="512">
        <f t="shared" ref="N99:N104" si="19">+I99</f>
        <v>1214975.8636759706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 t="shared" si="17"/>
        <v>2354626.7467602715</v>
      </c>
      <c r="M100" s="514">
        <f>IF(L100&lt;&gt;0,+H100-L100,0)</f>
        <v>0</v>
      </c>
      <c r="N100" s="518">
        <f t="shared" si="19"/>
        <v>2354626.7467602715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23">+I101-H101</f>
        <v>0</v>
      </c>
      <c r="K101" s="514"/>
      <c r="L101" s="518">
        <f t="shared" si="17"/>
        <v>2253819.9284135839</v>
      </c>
      <c r="M101" s="514">
        <f>IF(L101&lt;&gt;0,+H101-L101,0)</f>
        <v>0</v>
      </c>
      <c r="N101" s="518">
        <f t="shared" si="19"/>
        <v>2253819.9284135839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23"/>
        <v>0</v>
      </c>
      <c r="K102" s="514"/>
      <c r="L102" s="518">
        <f t="shared" si="17"/>
        <v>1977639.8776041078</v>
      </c>
      <c r="M102" s="514">
        <f>IF(L102&lt;&gt;0,+H102-L102,0)</f>
        <v>0</v>
      </c>
      <c r="N102" s="518">
        <f t="shared" si="19"/>
        <v>1977639.8776041078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2"/>
        <v>IU</v>
      </c>
      <c r="C103" s="507">
        <f>IF(D93="","-",+C102+1)</f>
        <v>2019</v>
      </c>
      <c r="D103" s="629">
        <v>14600611.917774087</v>
      </c>
      <c r="E103" s="630">
        <v>370479.62790697673</v>
      </c>
      <c r="F103" s="631">
        <v>14230132.289867111</v>
      </c>
      <c r="G103" s="631">
        <v>14415372.1038206</v>
      </c>
      <c r="H103" s="633">
        <v>1913508.9365071231</v>
      </c>
      <c r="I103" s="634">
        <v>1913508.9365071231</v>
      </c>
      <c r="J103" s="514">
        <f t="shared" si="23"/>
        <v>0</v>
      </c>
      <c r="K103" s="514"/>
      <c r="L103" s="518">
        <f t="shared" si="17"/>
        <v>1913508.9365071231</v>
      </c>
      <c r="M103" s="514">
        <f>IF(L103&lt;&gt;0,+H103-L103,0)</f>
        <v>0</v>
      </c>
      <c r="N103" s="518">
        <f t="shared" si="19"/>
        <v>1913508.9365071231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14230132.289867111</v>
      </c>
      <c r="E104" s="630">
        <v>379300.57142857142</v>
      </c>
      <c r="F104" s="631">
        <v>13850831.71843854</v>
      </c>
      <c r="G104" s="631">
        <v>14040482.004152825</v>
      </c>
      <c r="H104" s="633">
        <v>1889689.0307729272</v>
      </c>
      <c r="I104" s="634">
        <v>1889689.0307729272</v>
      </c>
      <c r="J104" s="514">
        <f t="shared" si="23"/>
        <v>0</v>
      </c>
      <c r="K104" s="514"/>
      <c r="L104" s="518">
        <f t="shared" si="17"/>
        <v>1889689.0307729272</v>
      </c>
      <c r="M104" s="514">
        <f>IF(L104&lt;&gt;0,+H104-L104,0)</f>
        <v>0</v>
      </c>
      <c r="N104" s="518">
        <f t="shared" si="19"/>
        <v>1889689.0307729272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13850831.71843854</v>
      </c>
      <c r="E105" s="522">
        <f t="shared" ref="E105:E154" si="24">IF(+$J$96&lt;F104,$J$96,D105)</f>
        <v>379300.57142857142</v>
      </c>
      <c r="F105" s="523">
        <f t="shared" ref="F105:F154" si="25">+D105-E105</f>
        <v>13471531.147009969</v>
      </c>
      <c r="G105" s="523">
        <f t="shared" ref="G105:G154" si="26">+(F105+D105)/2</f>
        <v>13661181.432724254</v>
      </c>
      <c r="H105" s="526">
        <f t="shared" ref="H105:H154" si="27">+J$94*G105+E105</f>
        <v>1915419.7799870202</v>
      </c>
      <c r="I105" s="577">
        <f t="shared" ref="I105:I154" si="28">+J$95*G105+E105</f>
        <v>1915419.7799870202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13471531.147009969</v>
      </c>
      <c r="E106" s="522">
        <f t="shared" si="24"/>
        <v>379300.57142857142</v>
      </c>
      <c r="F106" s="523">
        <f t="shared" si="25"/>
        <v>13092230.575581398</v>
      </c>
      <c r="G106" s="523">
        <f t="shared" si="26"/>
        <v>13281880.861295683</v>
      </c>
      <c r="H106" s="526">
        <f t="shared" si="27"/>
        <v>1872769.6697855019</v>
      </c>
      <c r="I106" s="577">
        <f t="shared" si="28"/>
        <v>1872769.6697855019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13092230.575581398</v>
      </c>
      <c r="E107" s="522">
        <f t="shared" si="24"/>
        <v>379300.57142857142</v>
      </c>
      <c r="F107" s="523">
        <f t="shared" si="25"/>
        <v>12712930.004152827</v>
      </c>
      <c r="G107" s="523">
        <f t="shared" si="26"/>
        <v>12902580.289867112</v>
      </c>
      <c r="H107" s="526">
        <f t="shared" si="27"/>
        <v>1830119.5595839836</v>
      </c>
      <c r="I107" s="577">
        <f t="shared" si="28"/>
        <v>1830119.5595839836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12712930.004152827</v>
      </c>
      <c r="E108" s="522">
        <f t="shared" si="24"/>
        <v>379300.57142857142</v>
      </c>
      <c r="F108" s="523">
        <f t="shared" si="25"/>
        <v>12333629.432724256</v>
      </c>
      <c r="G108" s="523">
        <f t="shared" si="26"/>
        <v>12523279.718438542</v>
      </c>
      <c r="H108" s="526">
        <f t="shared" si="27"/>
        <v>1787469.4493824656</v>
      </c>
      <c r="I108" s="577">
        <f t="shared" si="28"/>
        <v>1787469.4493824656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12333629.432724256</v>
      </c>
      <c r="E109" s="522">
        <f t="shared" si="24"/>
        <v>379300.57142857142</v>
      </c>
      <c r="F109" s="523">
        <f t="shared" si="25"/>
        <v>11954328.861295685</v>
      </c>
      <c r="G109" s="523">
        <f t="shared" si="26"/>
        <v>12143979.147009971</v>
      </c>
      <c r="H109" s="526">
        <f t="shared" si="27"/>
        <v>1744819.3391809473</v>
      </c>
      <c r="I109" s="577">
        <f t="shared" si="28"/>
        <v>1744819.3391809473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11954328.861295685</v>
      </c>
      <c r="E110" s="522">
        <f t="shared" si="24"/>
        <v>379300.57142857142</v>
      </c>
      <c r="F110" s="523">
        <f t="shared" si="25"/>
        <v>11575028.289867114</v>
      </c>
      <c r="G110" s="523">
        <f t="shared" si="26"/>
        <v>11764678.5755814</v>
      </c>
      <c r="H110" s="526">
        <f t="shared" si="27"/>
        <v>1702169.2289794292</v>
      </c>
      <c r="I110" s="577">
        <f t="shared" si="28"/>
        <v>1702169.2289794292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11575028.289867114</v>
      </c>
      <c r="E111" s="522">
        <f t="shared" si="24"/>
        <v>379300.57142857142</v>
      </c>
      <c r="F111" s="523">
        <f t="shared" si="25"/>
        <v>11195727.718438543</v>
      </c>
      <c r="G111" s="523">
        <f t="shared" si="26"/>
        <v>11385378.004152829</v>
      </c>
      <c r="H111" s="526">
        <f t="shared" si="27"/>
        <v>1659519.1187779109</v>
      </c>
      <c r="I111" s="577">
        <f t="shared" si="28"/>
        <v>1659519.1187779109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11195727.718438543</v>
      </c>
      <c r="E112" s="522">
        <f t="shared" si="24"/>
        <v>379300.57142857142</v>
      </c>
      <c r="F112" s="523">
        <f t="shared" si="25"/>
        <v>10816427.147009972</v>
      </c>
      <c r="G112" s="523">
        <f t="shared" si="26"/>
        <v>11006077.432724258</v>
      </c>
      <c r="H112" s="526">
        <f t="shared" si="27"/>
        <v>1616869.0085763927</v>
      </c>
      <c r="I112" s="577">
        <f t="shared" si="28"/>
        <v>1616869.0085763927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10816427.147009972</v>
      </c>
      <c r="E113" s="522">
        <f t="shared" si="24"/>
        <v>379300.57142857142</v>
      </c>
      <c r="F113" s="523">
        <f t="shared" si="25"/>
        <v>10437126.575581402</v>
      </c>
      <c r="G113" s="523">
        <f t="shared" si="26"/>
        <v>10626776.861295687</v>
      </c>
      <c r="H113" s="526">
        <f t="shared" si="27"/>
        <v>1574218.8983748746</v>
      </c>
      <c r="I113" s="577">
        <f t="shared" si="28"/>
        <v>1574218.8983748746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10437126.575581402</v>
      </c>
      <c r="E114" s="522">
        <f t="shared" si="24"/>
        <v>379300.57142857142</v>
      </c>
      <c r="F114" s="523">
        <f t="shared" si="25"/>
        <v>10057826.004152831</v>
      </c>
      <c r="G114" s="523">
        <f t="shared" si="26"/>
        <v>10247476.289867116</v>
      </c>
      <c r="H114" s="526">
        <f t="shared" si="27"/>
        <v>1531568.7881733563</v>
      </c>
      <c r="I114" s="577">
        <f t="shared" si="28"/>
        <v>1531568.7881733563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10057826.004152831</v>
      </c>
      <c r="E115" s="522">
        <f t="shared" si="24"/>
        <v>379300.57142857142</v>
      </c>
      <c r="F115" s="523">
        <f t="shared" si="25"/>
        <v>9678525.4327242598</v>
      </c>
      <c r="G115" s="523">
        <f t="shared" si="26"/>
        <v>9868175.7184385452</v>
      </c>
      <c r="H115" s="526">
        <f t="shared" si="27"/>
        <v>1488918.677971838</v>
      </c>
      <c r="I115" s="577">
        <f t="shared" si="28"/>
        <v>1488918.677971838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9678525.4327242598</v>
      </c>
      <c r="E116" s="522">
        <f t="shared" si="24"/>
        <v>379300.57142857142</v>
      </c>
      <c r="F116" s="523">
        <f t="shared" si="25"/>
        <v>9299224.8612956889</v>
      </c>
      <c r="G116" s="523">
        <f t="shared" si="26"/>
        <v>9488875.1470099743</v>
      </c>
      <c r="H116" s="526">
        <f t="shared" si="27"/>
        <v>1446268.56777032</v>
      </c>
      <c r="I116" s="577">
        <f t="shared" si="28"/>
        <v>1446268.56777032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9299224.8612956889</v>
      </c>
      <c r="E117" s="522">
        <f t="shared" si="24"/>
        <v>379300.57142857142</v>
      </c>
      <c r="F117" s="523">
        <f t="shared" si="25"/>
        <v>8919924.289867118</v>
      </c>
      <c r="G117" s="523">
        <f t="shared" si="26"/>
        <v>9109574.5755814034</v>
      </c>
      <c r="H117" s="526">
        <f t="shared" si="27"/>
        <v>1403618.4575688017</v>
      </c>
      <c r="I117" s="577">
        <f t="shared" si="28"/>
        <v>1403618.4575688017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8919924.289867118</v>
      </c>
      <c r="E118" s="522">
        <f t="shared" si="24"/>
        <v>379300.57142857142</v>
      </c>
      <c r="F118" s="523">
        <f t="shared" si="25"/>
        <v>8540623.7184385471</v>
      </c>
      <c r="G118" s="523">
        <f t="shared" si="26"/>
        <v>8730274.0041528326</v>
      </c>
      <c r="H118" s="526">
        <f t="shared" si="27"/>
        <v>1360968.3473672837</v>
      </c>
      <c r="I118" s="577">
        <f t="shared" si="28"/>
        <v>1360968.3473672837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8540623.7184385471</v>
      </c>
      <c r="E119" s="522">
        <f t="shared" si="24"/>
        <v>379300.57142857142</v>
      </c>
      <c r="F119" s="523">
        <f t="shared" si="25"/>
        <v>8161323.1470099753</v>
      </c>
      <c r="G119" s="523">
        <f t="shared" si="26"/>
        <v>8350973.4327242617</v>
      </c>
      <c r="H119" s="526">
        <f t="shared" si="27"/>
        <v>1318318.2371657654</v>
      </c>
      <c r="I119" s="577">
        <f t="shared" si="28"/>
        <v>1318318.2371657654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8161323.1470099753</v>
      </c>
      <c r="E120" s="522">
        <f t="shared" si="24"/>
        <v>379300.57142857142</v>
      </c>
      <c r="F120" s="523">
        <f t="shared" si="25"/>
        <v>7782022.5755814034</v>
      </c>
      <c r="G120" s="523">
        <f t="shared" si="26"/>
        <v>7971672.8612956889</v>
      </c>
      <c r="H120" s="526">
        <f t="shared" si="27"/>
        <v>1275668.1269642471</v>
      </c>
      <c r="I120" s="577">
        <f t="shared" si="28"/>
        <v>1275668.1269642471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7782022.5755814034</v>
      </c>
      <c r="E121" s="522">
        <f t="shared" si="24"/>
        <v>379300.57142857142</v>
      </c>
      <c r="F121" s="523">
        <f t="shared" si="25"/>
        <v>7402722.0041528316</v>
      </c>
      <c r="G121" s="523">
        <f t="shared" si="26"/>
        <v>7592372.289867118</v>
      </c>
      <c r="H121" s="526">
        <f t="shared" si="27"/>
        <v>1233018.0167627288</v>
      </c>
      <c r="I121" s="577">
        <f t="shared" si="28"/>
        <v>1233018.0167627288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7402722.0041528316</v>
      </c>
      <c r="E122" s="522">
        <f t="shared" si="24"/>
        <v>379300.57142857142</v>
      </c>
      <c r="F122" s="523">
        <f t="shared" si="25"/>
        <v>7023421.4327242598</v>
      </c>
      <c r="G122" s="523">
        <f t="shared" si="26"/>
        <v>7213071.7184385452</v>
      </c>
      <c r="H122" s="526">
        <f t="shared" si="27"/>
        <v>1190367.9065612105</v>
      </c>
      <c r="I122" s="577">
        <f t="shared" si="28"/>
        <v>1190367.9065612105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7023421.4327242598</v>
      </c>
      <c r="E123" s="522">
        <f t="shared" si="24"/>
        <v>379300.57142857142</v>
      </c>
      <c r="F123" s="523">
        <f t="shared" si="25"/>
        <v>6644120.861295688</v>
      </c>
      <c r="G123" s="523">
        <f t="shared" si="26"/>
        <v>6833771.1470099743</v>
      </c>
      <c r="H123" s="526">
        <f t="shared" si="27"/>
        <v>1147717.7963596922</v>
      </c>
      <c r="I123" s="577">
        <f t="shared" si="28"/>
        <v>1147717.7963596922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6644120.861295688</v>
      </c>
      <c r="E124" s="522">
        <f t="shared" si="24"/>
        <v>379300.57142857142</v>
      </c>
      <c r="F124" s="523">
        <f t="shared" si="25"/>
        <v>6264820.2898671161</v>
      </c>
      <c r="G124" s="523">
        <f t="shared" si="26"/>
        <v>6454470.5755814016</v>
      </c>
      <c r="H124" s="526">
        <f t="shared" si="27"/>
        <v>1105067.6861581737</v>
      </c>
      <c r="I124" s="577">
        <f t="shared" si="28"/>
        <v>1105067.6861581737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6264820.2898671161</v>
      </c>
      <c r="E125" s="522">
        <f t="shared" si="24"/>
        <v>379300.57142857142</v>
      </c>
      <c r="F125" s="523">
        <f t="shared" si="25"/>
        <v>5885519.7184385443</v>
      </c>
      <c r="G125" s="523">
        <f t="shared" si="26"/>
        <v>6075170.0041528307</v>
      </c>
      <c r="H125" s="526">
        <f t="shared" si="27"/>
        <v>1062417.5759566557</v>
      </c>
      <c r="I125" s="577">
        <f t="shared" si="28"/>
        <v>1062417.5759566557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5885519.7184385443</v>
      </c>
      <c r="E126" s="522">
        <f t="shared" si="24"/>
        <v>379300.57142857142</v>
      </c>
      <c r="F126" s="523">
        <f t="shared" si="25"/>
        <v>5506219.1470099725</v>
      </c>
      <c r="G126" s="523">
        <f t="shared" si="26"/>
        <v>5695869.4327242579</v>
      </c>
      <c r="H126" s="526">
        <f t="shared" si="27"/>
        <v>1019767.4657551371</v>
      </c>
      <c r="I126" s="577">
        <f t="shared" si="28"/>
        <v>1019767.4657551371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5506219.1470099725</v>
      </c>
      <c r="E127" s="522">
        <f t="shared" si="24"/>
        <v>379300.57142857142</v>
      </c>
      <c r="F127" s="523">
        <f t="shared" si="25"/>
        <v>5126918.5755814007</v>
      </c>
      <c r="G127" s="523">
        <f t="shared" si="26"/>
        <v>5316568.861295687</v>
      </c>
      <c r="H127" s="526">
        <f t="shared" si="27"/>
        <v>977117.3555536191</v>
      </c>
      <c r="I127" s="577">
        <f t="shared" si="28"/>
        <v>977117.3555536191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5126918.5755814007</v>
      </c>
      <c r="E128" s="522">
        <f t="shared" si="24"/>
        <v>379300.57142857142</v>
      </c>
      <c r="F128" s="523">
        <f t="shared" si="25"/>
        <v>4747618.0041528288</v>
      </c>
      <c r="G128" s="523">
        <f t="shared" si="26"/>
        <v>4937268.2898671143</v>
      </c>
      <c r="H128" s="526">
        <f t="shared" si="27"/>
        <v>934467.24535210058</v>
      </c>
      <c r="I128" s="577">
        <f t="shared" si="28"/>
        <v>934467.24535210058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4747618.0041528288</v>
      </c>
      <c r="E129" s="522">
        <f t="shared" si="24"/>
        <v>379300.57142857142</v>
      </c>
      <c r="F129" s="523">
        <f t="shared" si="25"/>
        <v>4368317.432724257</v>
      </c>
      <c r="G129" s="523">
        <f t="shared" si="26"/>
        <v>4557967.7184385434</v>
      </c>
      <c r="H129" s="526">
        <f t="shared" si="27"/>
        <v>891817.13515058241</v>
      </c>
      <c r="I129" s="577">
        <f t="shared" si="28"/>
        <v>891817.13515058241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4368317.432724257</v>
      </c>
      <c r="E130" s="522">
        <f t="shared" si="24"/>
        <v>379300.57142857142</v>
      </c>
      <c r="F130" s="523">
        <f t="shared" si="25"/>
        <v>3989016.8612956856</v>
      </c>
      <c r="G130" s="523">
        <f t="shared" si="26"/>
        <v>4178667.1470099716</v>
      </c>
      <c r="H130" s="526">
        <f t="shared" si="27"/>
        <v>849167.02494906413</v>
      </c>
      <c r="I130" s="577">
        <f t="shared" si="28"/>
        <v>849167.02494906413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3989016.8612956856</v>
      </c>
      <c r="E131" s="522">
        <f t="shared" si="24"/>
        <v>379300.57142857142</v>
      </c>
      <c r="F131" s="523">
        <f t="shared" si="25"/>
        <v>3609716.2898671143</v>
      </c>
      <c r="G131" s="523">
        <f t="shared" si="26"/>
        <v>3799366.5755813997</v>
      </c>
      <c r="H131" s="526">
        <f t="shared" si="27"/>
        <v>806516.91474754573</v>
      </c>
      <c r="I131" s="577">
        <f t="shared" si="28"/>
        <v>806516.91474754573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3609716.2898671143</v>
      </c>
      <c r="E132" s="522">
        <f t="shared" si="24"/>
        <v>379300.57142857142</v>
      </c>
      <c r="F132" s="523">
        <f t="shared" si="25"/>
        <v>3230415.7184385429</v>
      </c>
      <c r="G132" s="523">
        <f t="shared" si="26"/>
        <v>3420066.0041528288</v>
      </c>
      <c r="H132" s="526">
        <f t="shared" si="27"/>
        <v>763866.80454602768</v>
      </c>
      <c r="I132" s="577">
        <f t="shared" si="28"/>
        <v>763866.80454602768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3230415.7184385429</v>
      </c>
      <c r="E133" s="522">
        <f t="shared" si="24"/>
        <v>379300.57142857142</v>
      </c>
      <c r="F133" s="523">
        <f t="shared" si="25"/>
        <v>2851115.1470099716</v>
      </c>
      <c r="G133" s="523">
        <f t="shared" si="26"/>
        <v>3040765.432724257</v>
      </c>
      <c r="H133" s="526">
        <f t="shared" si="27"/>
        <v>721216.69434450939</v>
      </c>
      <c r="I133" s="577">
        <f t="shared" si="28"/>
        <v>721216.69434450939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2851115.1470099716</v>
      </c>
      <c r="E134" s="522">
        <f t="shared" si="24"/>
        <v>379300.57142857142</v>
      </c>
      <c r="F134" s="523">
        <f t="shared" si="25"/>
        <v>2471814.5755814002</v>
      </c>
      <c r="G134" s="523">
        <f t="shared" si="26"/>
        <v>2661464.8612956861</v>
      </c>
      <c r="H134" s="526">
        <f t="shared" si="27"/>
        <v>678566.58414299111</v>
      </c>
      <c r="I134" s="577">
        <f t="shared" si="28"/>
        <v>678566.58414299111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2471814.5755814002</v>
      </c>
      <c r="E135" s="522">
        <f t="shared" si="24"/>
        <v>379300.57142857142</v>
      </c>
      <c r="F135" s="523">
        <f t="shared" si="25"/>
        <v>2092514.0041528288</v>
      </c>
      <c r="G135" s="523">
        <f t="shared" si="26"/>
        <v>2282164.2898671143</v>
      </c>
      <c r="H135" s="526">
        <f t="shared" si="27"/>
        <v>635916.47394147282</v>
      </c>
      <c r="I135" s="577">
        <f t="shared" si="28"/>
        <v>635916.47394147282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2092514.0041528288</v>
      </c>
      <c r="E136" s="522">
        <f t="shared" si="24"/>
        <v>379300.57142857142</v>
      </c>
      <c r="F136" s="523">
        <f t="shared" si="25"/>
        <v>1713213.4327242575</v>
      </c>
      <c r="G136" s="523">
        <f t="shared" si="26"/>
        <v>1902863.7184385431</v>
      </c>
      <c r="H136" s="526">
        <f t="shared" si="27"/>
        <v>593266.36373995454</v>
      </c>
      <c r="I136" s="577">
        <f t="shared" si="28"/>
        <v>593266.36373995454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1713213.4327242575</v>
      </c>
      <c r="E137" s="522">
        <f t="shared" si="24"/>
        <v>379300.57142857142</v>
      </c>
      <c r="F137" s="523">
        <f t="shared" si="25"/>
        <v>1333912.8612956861</v>
      </c>
      <c r="G137" s="523">
        <f t="shared" si="26"/>
        <v>1523563.1470099718</v>
      </c>
      <c r="H137" s="526">
        <f t="shared" si="27"/>
        <v>550616.25353843637</v>
      </c>
      <c r="I137" s="577">
        <f t="shared" si="28"/>
        <v>550616.25353843637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1333912.8612956861</v>
      </c>
      <c r="E138" s="522">
        <f t="shared" si="24"/>
        <v>379300.57142857142</v>
      </c>
      <c r="F138" s="523">
        <f t="shared" si="25"/>
        <v>954612.28986711474</v>
      </c>
      <c r="G138" s="523">
        <f t="shared" si="26"/>
        <v>1144262.5755814004</v>
      </c>
      <c r="H138" s="526">
        <f t="shared" si="27"/>
        <v>507966.14333691809</v>
      </c>
      <c r="I138" s="577">
        <f t="shared" si="28"/>
        <v>507966.14333691809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954612.28986711474</v>
      </c>
      <c r="E139" s="522">
        <f t="shared" si="24"/>
        <v>379300.57142857142</v>
      </c>
      <c r="F139" s="523">
        <f t="shared" si="25"/>
        <v>575311.71843854338</v>
      </c>
      <c r="G139" s="523">
        <f t="shared" si="26"/>
        <v>764962.00415282906</v>
      </c>
      <c r="H139" s="526">
        <f t="shared" si="27"/>
        <v>465316.03313539986</v>
      </c>
      <c r="I139" s="577">
        <f t="shared" si="28"/>
        <v>465316.03313539986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575311.71843854338</v>
      </c>
      <c r="E140" s="522">
        <f t="shared" si="24"/>
        <v>379300.57142857142</v>
      </c>
      <c r="F140" s="523">
        <f t="shared" si="25"/>
        <v>196011.14700997196</v>
      </c>
      <c r="G140" s="523">
        <f t="shared" si="26"/>
        <v>385661.4327242577</v>
      </c>
      <c r="H140" s="526">
        <f t="shared" si="27"/>
        <v>422665.92293388158</v>
      </c>
      <c r="I140" s="577">
        <f t="shared" si="28"/>
        <v>422665.92293388158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196011.14700997196</v>
      </c>
      <c r="E141" s="522">
        <f t="shared" si="24"/>
        <v>196011.14700997196</v>
      </c>
      <c r="F141" s="523">
        <f t="shared" si="25"/>
        <v>0</v>
      </c>
      <c r="G141" s="523">
        <f t="shared" si="26"/>
        <v>98005.57350498598</v>
      </c>
      <c r="H141" s="526">
        <f t="shared" si="27"/>
        <v>207031.29521224747</v>
      </c>
      <c r="I141" s="577">
        <f t="shared" si="28"/>
        <v>207031.29521224747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15930624</v>
      </c>
      <c r="F155" s="375"/>
      <c r="G155" s="375"/>
      <c r="H155" s="375">
        <f>SUM(H99:H154)</f>
        <v>53896834.331522472</v>
      </c>
      <c r="I155" s="375">
        <f>SUM(I99:I154)</f>
        <v>53896834.331522472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656777.38185664476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656777.38185664476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466</v>
      </c>
      <c r="E9" s="637" t="s">
        <v>398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5522411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131485.97619047618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781808.63149934181</v>
      </c>
      <c r="H20" s="639">
        <v>781808.63149934181</v>
      </c>
      <c r="I20" s="511">
        <f t="shared" si="3"/>
        <v>0</v>
      </c>
      <c r="J20" s="511"/>
      <c r="K20" s="518">
        <f t="shared" si="0"/>
        <v>781808.63149934181</v>
      </c>
      <c r="L20" s="519">
        <f t="shared" si="1"/>
        <v>0</v>
      </c>
      <c r="M20" s="518">
        <f t="shared" si="2"/>
        <v>781808.63149934181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132431.34146341463</v>
      </c>
      <c r="F21" s="631">
        <v>4910774.2395537905</v>
      </c>
      <c r="G21" s="630">
        <v>764977.38948618842</v>
      </c>
      <c r="H21" s="639">
        <v>764977.38948618842</v>
      </c>
      <c r="I21" s="511">
        <f t="shared" si="3"/>
        <v>0</v>
      </c>
      <c r="J21" s="511"/>
      <c r="K21" s="518">
        <f t="shared" si="0"/>
        <v>764977.38948618842</v>
      </c>
      <c r="L21" s="519">
        <f t="shared" si="1"/>
        <v>0</v>
      </c>
      <c r="M21" s="518">
        <f t="shared" si="2"/>
        <v>764977.38948618842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639836.49401838449</v>
      </c>
      <c r="H22" s="639">
        <v>639836.49401838449</v>
      </c>
      <c r="I22" s="511">
        <f t="shared" si="3"/>
        <v>0</v>
      </c>
      <c r="J22" s="511"/>
      <c r="K22" s="518">
        <f t="shared" si="0"/>
        <v>639836.49401838449</v>
      </c>
      <c r="L22" s="519">
        <f t="shared" si="1"/>
        <v>0</v>
      </c>
      <c r="M22" s="518">
        <f t="shared" si="2"/>
        <v>639836.49401838449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4874966.8856116468</v>
      </c>
      <c r="E23" s="630">
        <v>131485.97619047618</v>
      </c>
      <c r="F23" s="631">
        <v>4743480.9094211711</v>
      </c>
      <c r="G23" s="630">
        <v>641285.56745480897</v>
      </c>
      <c r="H23" s="639">
        <v>641285.56745480897</v>
      </c>
      <c r="I23" s="511">
        <f t="shared" si="3"/>
        <v>0</v>
      </c>
      <c r="J23" s="511"/>
      <c r="K23" s="518">
        <f t="shared" ref="K23" si="7">G23</f>
        <v>641285.56745480897</v>
      </c>
      <c r="L23" s="519">
        <f t="shared" ref="L23" si="8">IF(K23&lt;&gt;0,+G23-K23,0)</f>
        <v>0</v>
      </c>
      <c r="M23" s="518">
        <f t="shared" ref="M23" si="9">H23</f>
        <v>641285.56745480897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523">
        <f>IF(F23+SUM(E$17:E23)=D$10,F23,D$10-SUM(E$17:E23))</f>
        <v>4737321.3121438026</v>
      </c>
      <c r="E24" s="522">
        <f t="shared" ref="E24:E72" si="10">IF(+$I$14&lt;F23,$I$14,D24)</f>
        <v>131485.97619047618</v>
      </c>
      <c r="F24" s="523">
        <f t="shared" ref="F24:F72" si="11">+D24-E24</f>
        <v>4605835.3359533269</v>
      </c>
      <c r="G24" s="524">
        <f t="shared" ref="G24:G50" si="12">+I$12*((D24+F24)/2)+E24</f>
        <v>656777.38185664476</v>
      </c>
      <c r="H24" s="491">
        <f t="shared" ref="H24:H50" si="13">+I$13*((D24+F24)/2)+E24</f>
        <v>656777.38185664476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4605835.3359533269</v>
      </c>
      <c r="E25" s="522">
        <f t="shared" si="10"/>
        <v>131485.97619047618</v>
      </c>
      <c r="F25" s="523">
        <f t="shared" si="11"/>
        <v>4474349.3597628511</v>
      </c>
      <c r="G25" s="524">
        <f t="shared" si="12"/>
        <v>641992.56001111772</v>
      </c>
      <c r="H25" s="491">
        <f t="shared" si="13"/>
        <v>641992.56001111772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4474349.3597628511</v>
      </c>
      <c r="E26" s="522">
        <f t="shared" si="10"/>
        <v>131485.97619047618</v>
      </c>
      <c r="F26" s="523">
        <f t="shared" si="11"/>
        <v>4342863.3835723754</v>
      </c>
      <c r="G26" s="524">
        <f t="shared" si="12"/>
        <v>627207.7381655908</v>
      </c>
      <c r="H26" s="491">
        <f t="shared" si="13"/>
        <v>627207.7381655908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4342863.3835723754</v>
      </c>
      <c r="E27" s="522">
        <f t="shared" si="10"/>
        <v>131485.97619047618</v>
      </c>
      <c r="F27" s="523">
        <f t="shared" si="11"/>
        <v>4211377.4073818997</v>
      </c>
      <c r="G27" s="524">
        <f t="shared" si="12"/>
        <v>612422.91632006387</v>
      </c>
      <c r="H27" s="491">
        <f t="shared" si="13"/>
        <v>612422.91632006387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4211377.4073818997</v>
      </c>
      <c r="E28" s="522">
        <f t="shared" si="10"/>
        <v>131485.97619047618</v>
      </c>
      <c r="F28" s="523">
        <f t="shared" si="11"/>
        <v>4079891.4311914234</v>
      </c>
      <c r="G28" s="524">
        <f t="shared" si="12"/>
        <v>597638.09447453695</v>
      </c>
      <c r="H28" s="491">
        <f t="shared" si="13"/>
        <v>597638.09447453695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4079891.4311914234</v>
      </c>
      <c r="E29" s="522">
        <f t="shared" si="10"/>
        <v>131485.97619047618</v>
      </c>
      <c r="F29" s="523">
        <f t="shared" si="11"/>
        <v>3948405.4550009472</v>
      </c>
      <c r="G29" s="524">
        <f t="shared" si="12"/>
        <v>582853.27262900991</v>
      </c>
      <c r="H29" s="491">
        <f t="shared" si="13"/>
        <v>582853.27262900991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3948405.4550009472</v>
      </c>
      <c r="E30" s="522">
        <f t="shared" si="10"/>
        <v>131485.97619047618</v>
      </c>
      <c r="F30" s="523">
        <f t="shared" si="11"/>
        <v>3816919.478810471</v>
      </c>
      <c r="G30" s="524">
        <f t="shared" si="12"/>
        <v>568068.45078348299</v>
      </c>
      <c r="H30" s="491">
        <f t="shared" si="13"/>
        <v>568068.45078348299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3816919.478810471</v>
      </c>
      <c r="E31" s="522">
        <f t="shared" si="10"/>
        <v>131485.97619047618</v>
      </c>
      <c r="F31" s="523">
        <f t="shared" si="11"/>
        <v>3685433.5026199948</v>
      </c>
      <c r="G31" s="524">
        <f t="shared" si="12"/>
        <v>553283.62893795595</v>
      </c>
      <c r="H31" s="491">
        <f t="shared" si="13"/>
        <v>553283.62893795595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3685433.5026199948</v>
      </c>
      <c r="E32" s="522">
        <f t="shared" si="10"/>
        <v>131485.97619047618</v>
      </c>
      <c r="F32" s="523">
        <f t="shared" si="11"/>
        <v>3553947.5264295186</v>
      </c>
      <c r="G32" s="524">
        <f t="shared" si="12"/>
        <v>538498.80709242891</v>
      </c>
      <c r="H32" s="491">
        <f t="shared" si="13"/>
        <v>538498.80709242891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3553947.5264295186</v>
      </c>
      <c r="E33" s="522">
        <f t="shared" si="10"/>
        <v>131485.97619047618</v>
      </c>
      <c r="F33" s="523">
        <f t="shared" si="11"/>
        <v>3422461.5502390424</v>
      </c>
      <c r="G33" s="524">
        <f t="shared" si="12"/>
        <v>523713.98524690187</v>
      </c>
      <c r="H33" s="491">
        <f t="shared" si="13"/>
        <v>523713.98524690187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3422461.5502390424</v>
      </c>
      <c r="E34" s="522">
        <f t="shared" si="10"/>
        <v>131485.97619047618</v>
      </c>
      <c r="F34" s="523">
        <f t="shared" si="11"/>
        <v>3290975.5740485662</v>
      </c>
      <c r="G34" s="524">
        <f t="shared" si="12"/>
        <v>508929.16340137494</v>
      </c>
      <c r="H34" s="491">
        <f t="shared" si="13"/>
        <v>508929.16340137494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3290975.5740485662</v>
      </c>
      <c r="E35" s="522">
        <f t="shared" si="10"/>
        <v>131485.97619047618</v>
      </c>
      <c r="F35" s="523">
        <f t="shared" si="11"/>
        <v>3159489.59785809</v>
      </c>
      <c r="G35" s="524">
        <f t="shared" si="12"/>
        <v>494144.3415558479</v>
      </c>
      <c r="H35" s="491">
        <f t="shared" si="13"/>
        <v>494144.3415558479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3159489.59785809</v>
      </c>
      <c r="E36" s="522">
        <f t="shared" si="10"/>
        <v>131485.97619047618</v>
      </c>
      <c r="F36" s="523">
        <f t="shared" si="11"/>
        <v>3028003.6216676137</v>
      </c>
      <c r="G36" s="524">
        <f t="shared" si="12"/>
        <v>479359.51971032098</v>
      </c>
      <c r="H36" s="491">
        <f t="shared" si="13"/>
        <v>479359.51971032098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3028003.6216676137</v>
      </c>
      <c r="E37" s="522">
        <f t="shared" si="10"/>
        <v>131485.97619047618</v>
      </c>
      <c r="F37" s="523">
        <f t="shared" si="11"/>
        <v>2896517.6454771375</v>
      </c>
      <c r="G37" s="524">
        <f t="shared" si="12"/>
        <v>464574.69786479394</v>
      </c>
      <c r="H37" s="491">
        <f t="shared" si="13"/>
        <v>464574.69786479394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2896517.6454771375</v>
      </c>
      <c r="E38" s="522">
        <f t="shared" si="10"/>
        <v>131485.97619047618</v>
      </c>
      <c r="F38" s="523">
        <f t="shared" si="11"/>
        <v>2765031.6692866613</v>
      </c>
      <c r="G38" s="524">
        <f t="shared" si="12"/>
        <v>449789.87601926702</v>
      </c>
      <c r="H38" s="491">
        <f t="shared" si="13"/>
        <v>449789.87601926702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2765031.6692866613</v>
      </c>
      <c r="E39" s="522">
        <f t="shared" si="10"/>
        <v>131485.97619047618</v>
      </c>
      <c r="F39" s="523">
        <f t="shared" si="11"/>
        <v>2633545.6930961851</v>
      </c>
      <c r="G39" s="524">
        <f t="shared" si="12"/>
        <v>435005.05417373998</v>
      </c>
      <c r="H39" s="491">
        <f t="shared" si="13"/>
        <v>435005.05417373998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2633545.6930961851</v>
      </c>
      <c r="E40" s="522">
        <f t="shared" si="10"/>
        <v>131485.97619047618</v>
      </c>
      <c r="F40" s="523">
        <f t="shared" si="11"/>
        <v>2502059.7169057089</v>
      </c>
      <c r="G40" s="524">
        <f t="shared" si="12"/>
        <v>420220.23232821294</v>
      </c>
      <c r="H40" s="491">
        <f t="shared" si="13"/>
        <v>420220.23232821294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2502059.7169057089</v>
      </c>
      <c r="E41" s="522">
        <f t="shared" si="10"/>
        <v>131485.97619047618</v>
      </c>
      <c r="F41" s="523">
        <f t="shared" si="11"/>
        <v>2370573.7407152327</v>
      </c>
      <c r="G41" s="524">
        <f t="shared" si="12"/>
        <v>405435.4104826859</v>
      </c>
      <c r="H41" s="491">
        <f t="shared" si="13"/>
        <v>405435.4104826859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2370573.7407152327</v>
      </c>
      <c r="E42" s="522">
        <f t="shared" si="10"/>
        <v>131485.97619047618</v>
      </c>
      <c r="F42" s="523">
        <f t="shared" si="11"/>
        <v>2239087.7645247565</v>
      </c>
      <c r="G42" s="524">
        <f t="shared" si="12"/>
        <v>390650.58863715897</v>
      </c>
      <c r="H42" s="491">
        <f t="shared" si="13"/>
        <v>390650.58863715897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2239087.7645247565</v>
      </c>
      <c r="E43" s="522">
        <f t="shared" si="10"/>
        <v>131485.97619047618</v>
      </c>
      <c r="F43" s="523">
        <f t="shared" si="11"/>
        <v>2107601.7883342803</v>
      </c>
      <c r="G43" s="524">
        <f t="shared" si="12"/>
        <v>375865.76679163193</v>
      </c>
      <c r="H43" s="491">
        <f t="shared" si="13"/>
        <v>375865.76679163193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2107601.7883342803</v>
      </c>
      <c r="E44" s="522">
        <f t="shared" si="10"/>
        <v>131485.97619047618</v>
      </c>
      <c r="F44" s="523">
        <f t="shared" si="11"/>
        <v>1976115.812143804</v>
      </c>
      <c r="G44" s="524">
        <f t="shared" si="12"/>
        <v>361080.94494610495</v>
      </c>
      <c r="H44" s="491">
        <f t="shared" si="13"/>
        <v>361080.94494610495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1976115.812143804</v>
      </c>
      <c r="E45" s="522">
        <f t="shared" si="10"/>
        <v>131485.97619047618</v>
      </c>
      <c r="F45" s="523">
        <f t="shared" si="11"/>
        <v>1844629.8359533278</v>
      </c>
      <c r="G45" s="524">
        <f t="shared" si="12"/>
        <v>346296.12310057797</v>
      </c>
      <c r="H45" s="491">
        <f t="shared" si="13"/>
        <v>346296.12310057797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1844629.8359533278</v>
      </c>
      <c r="E46" s="522">
        <f t="shared" si="10"/>
        <v>131485.97619047618</v>
      </c>
      <c r="F46" s="523">
        <f t="shared" si="11"/>
        <v>1713143.8597628516</v>
      </c>
      <c r="G46" s="524">
        <f t="shared" si="12"/>
        <v>331511.30125505093</v>
      </c>
      <c r="H46" s="491">
        <f t="shared" si="13"/>
        <v>331511.30125505093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1713143.8597628516</v>
      </c>
      <c r="E47" s="522">
        <f t="shared" si="10"/>
        <v>131485.97619047618</v>
      </c>
      <c r="F47" s="523">
        <f t="shared" si="11"/>
        <v>1581657.8835723754</v>
      </c>
      <c r="G47" s="524">
        <f t="shared" si="12"/>
        <v>316726.47940952401</v>
      </c>
      <c r="H47" s="491">
        <f t="shared" si="13"/>
        <v>316726.47940952401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1581657.8835723754</v>
      </c>
      <c r="E48" s="522">
        <f t="shared" si="10"/>
        <v>131485.97619047618</v>
      </c>
      <c r="F48" s="523">
        <f t="shared" si="11"/>
        <v>1450171.9073818992</v>
      </c>
      <c r="G48" s="524">
        <f t="shared" si="12"/>
        <v>301941.65756399697</v>
      </c>
      <c r="H48" s="491">
        <f t="shared" si="13"/>
        <v>301941.65756399697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1450171.9073818992</v>
      </c>
      <c r="E49" s="522">
        <f t="shared" si="10"/>
        <v>131485.97619047618</v>
      </c>
      <c r="F49" s="523">
        <f t="shared" si="11"/>
        <v>1318685.931191423</v>
      </c>
      <c r="G49" s="524">
        <f t="shared" si="12"/>
        <v>287156.83571846999</v>
      </c>
      <c r="H49" s="491">
        <f t="shared" si="13"/>
        <v>287156.83571846999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1318685.931191423</v>
      </c>
      <c r="E50" s="522">
        <f t="shared" si="10"/>
        <v>131485.97619047618</v>
      </c>
      <c r="F50" s="523">
        <f t="shared" si="11"/>
        <v>1187199.9550009468</v>
      </c>
      <c r="G50" s="524">
        <f t="shared" si="12"/>
        <v>272372.013872943</v>
      </c>
      <c r="H50" s="491">
        <f t="shared" si="13"/>
        <v>272372.013872943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1187199.9550009468</v>
      </c>
      <c r="E51" s="522">
        <f t="shared" si="10"/>
        <v>131485.97619047618</v>
      </c>
      <c r="F51" s="523">
        <f t="shared" si="11"/>
        <v>1055713.9788104706</v>
      </c>
      <c r="G51" s="524">
        <f t="shared" ref="G51:G72" si="15">+I$12*((D51+F51)/2)+E51</f>
        <v>257587.19202741596</v>
      </c>
      <c r="H51" s="491">
        <f t="shared" ref="H51:H72" si="16">+I$13*((D51+F51)/2)+E51</f>
        <v>257587.19202741596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1055713.9788104706</v>
      </c>
      <c r="E52" s="522">
        <f t="shared" si="10"/>
        <v>131485.97619047618</v>
      </c>
      <c r="F52" s="523">
        <f t="shared" si="11"/>
        <v>924228.00261999434</v>
      </c>
      <c r="G52" s="524">
        <f t="shared" si="15"/>
        <v>242802.37018188898</v>
      </c>
      <c r="H52" s="491">
        <f t="shared" si="16"/>
        <v>242802.37018188898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924228.00261999434</v>
      </c>
      <c r="E53" s="522">
        <f t="shared" si="10"/>
        <v>131485.97619047618</v>
      </c>
      <c r="F53" s="523">
        <f t="shared" si="11"/>
        <v>792742.02642951813</v>
      </c>
      <c r="G53" s="524">
        <f t="shared" si="15"/>
        <v>228017.548336362</v>
      </c>
      <c r="H53" s="491">
        <f t="shared" si="16"/>
        <v>228017.548336362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792742.02642951813</v>
      </c>
      <c r="E54" s="522">
        <f t="shared" si="10"/>
        <v>131485.97619047618</v>
      </c>
      <c r="F54" s="523">
        <f t="shared" si="11"/>
        <v>661256.05023904191</v>
      </c>
      <c r="G54" s="524">
        <f t="shared" si="15"/>
        <v>213232.72649083499</v>
      </c>
      <c r="H54" s="491">
        <f t="shared" si="16"/>
        <v>213232.72649083499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661256.05023904191</v>
      </c>
      <c r="E55" s="522">
        <f t="shared" si="10"/>
        <v>131485.97619047618</v>
      </c>
      <c r="F55" s="523">
        <f t="shared" si="11"/>
        <v>529770.0740485657</v>
      </c>
      <c r="G55" s="524">
        <f t="shared" si="15"/>
        <v>198447.90464530798</v>
      </c>
      <c r="H55" s="491">
        <f t="shared" si="16"/>
        <v>198447.90464530798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529770.0740485657</v>
      </c>
      <c r="E56" s="522">
        <f t="shared" si="10"/>
        <v>131485.97619047618</v>
      </c>
      <c r="F56" s="523">
        <f t="shared" si="11"/>
        <v>398284.09785808949</v>
      </c>
      <c r="G56" s="524">
        <f t="shared" si="15"/>
        <v>183663.082799781</v>
      </c>
      <c r="H56" s="491">
        <f t="shared" si="16"/>
        <v>183663.082799781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398284.09785808949</v>
      </c>
      <c r="E57" s="522">
        <f t="shared" si="10"/>
        <v>131485.97619047618</v>
      </c>
      <c r="F57" s="523">
        <f t="shared" si="11"/>
        <v>266798.12166761328</v>
      </c>
      <c r="G57" s="524">
        <f t="shared" si="15"/>
        <v>168878.26095425399</v>
      </c>
      <c r="H57" s="491">
        <f t="shared" si="16"/>
        <v>168878.26095425399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266798.12166761328</v>
      </c>
      <c r="E58" s="522">
        <f t="shared" si="10"/>
        <v>131485.97619047618</v>
      </c>
      <c r="F58" s="523">
        <f t="shared" si="11"/>
        <v>135312.14547713709</v>
      </c>
      <c r="G58" s="524">
        <f t="shared" si="15"/>
        <v>154093.43910872701</v>
      </c>
      <c r="H58" s="491">
        <f t="shared" si="16"/>
        <v>154093.43910872701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135312.14547713709</v>
      </c>
      <c r="E59" s="522">
        <f t="shared" si="10"/>
        <v>131485.97619047618</v>
      </c>
      <c r="F59" s="523">
        <f t="shared" si="11"/>
        <v>3826.1692866609083</v>
      </c>
      <c r="G59" s="524">
        <f t="shared" si="15"/>
        <v>139308.61726319999</v>
      </c>
      <c r="H59" s="491">
        <f t="shared" si="16"/>
        <v>139308.61726319999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3826.1692866609083</v>
      </c>
      <c r="E60" s="522">
        <f t="shared" si="10"/>
        <v>3826.1692866609083</v>
      </c>
      <c r="F60" s="523">
        <f t="shared" si="11"/>
        <v>0</v>
      </c>
      <c r="G60" s="524">
        <f t="shared" si="15"/>
        <v>4041.2843616410719</v>
      </c>
      <c r="H60" s="491">
        <f t="shared" si="16"/>
        <v>4041.2843616410719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5522410.9999999972</v>
      </c>
      <c r="F73" s="375"/>
      <c r="G73" s="375">
        <f>SUM(G17:G72)</f>
        <v>19430922.060296379</v>
      </c>
      <c r="H73" s="375">
        <f>SUM(H17:H72)</f>
        <v>19430922.060296379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639836.49401838449</v>
      </c>
      <c r="N87" s="546">
        <f>IF(J92&lt;D11,0,VLOOKUP(J92,C17:O72,11))</f>
        <v>639836.49401838449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662862.25625134655</v>
      </c>
      <c r="N88" s="550">
        <f>IF(J92&lt;D11,0,VLOOKUP(J92,C99:P154,7))</f>
        <v>662862.25625134655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23025.762232962064</v>
      </c>
      <c r="N89" s="555">
        <f>+N88-N87</f>
        <v>23025.762232962064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5522411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131485.97619047618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 t="shared" ref="L99:L104" si="17">+H99</f>
        <v>353575.82530859788</v>
      </c>
      <c r="M99" s="513">
        <f t="shared" ref="M99:M130" si="18">IF(L99&lt;&gt;0,+H99-L99,0)</f>
        <v>0</v>
      </c>
      <c r="N99" s="512">
        <f t="shared" ref="N99:N104" si="19">+I99</f>
        <v>353575.82530859788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 t="shared" si="17"/>
        <v>803421.15279042628</v>
      </c>
      <c r="M100" s="514">
        <f>IF(L100&lt;&gt;0,+H100-L100,0)</f>
        <v>0</v>
      </c>
      <c r="N100" s="518">
        <f t="shared" si="19"/>
        <v>803421.15279042628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23">+I101-H101</f>
        <v>0</v>
      </c>
      <c r="K101" s="514"/>
      <c r="L101" s="518">
        <f t="shared" si="17"/>
        <v>779055.49944878952</v>
      </c>
      <c r="M101" s="514">
        <f>IF(L101&lt;&gt;0,+H101-L101,0)</f>
        <v>0</v>
      </c>
      <c r="N101" s="518">
        <f t="shared" si="19"/>
        <v>779055.49944878952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23"/>
        <v>0</v>
      </c>
      <c r="K102" s="514"/>
      <c r="L102" s="518">
        <f t="shared" si="17"/>
        <v>680583.00655464595</v>
      </c>
      <c r="M102" s="514">
        <f>IF(L102&lt;&gt;0,+H102-L102,0)</f>
        <v>0</v>
      </c>
      <c r="N102" s="518">
        <f t="shared" si="19"/>
        <v>680583.00655464595</v>
      </c>
      <c r="O102" s="514">
        <f>IF(N102&lt;&gt;0,+I102-N102,0)</f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2019</v>
      </c>
      <c r="D103" s="629">
        <v>5133813.6987818396</v>
      </c>
      <c r="E103" s="630">
        <v>128428.16279069768</v>
      </c>
      <c r="F103" s="631">
        <v>5005385.5359911416</v>
      </c>
      <c r="G103" s="631">
        <v>5069599.6173864901</v>
      </c>
      <c r="H103" s="633">
        <v>671080.87658517435</v>
      </c>
      <c r="I103" s="634">
        <v>671080.87658517435</v>
      </c>
      <c r="J103" s="514">
        <f t="shared" si="23"/>
        <v>0</v>
      </c>
      <c r="K103" s="514"/>
      <c r="L103" s="518">
        <f t="shared" si="17"/>
        <v>671080.87658517435</v>
      </c>
      <c r="M103" s="514">
        <f>IF(L103&lt;&gt;0,+H103-L103,0)</f>
        <v>0</v>
      </c>
      <c r="N103" s="518">
        <f t="shared" si="19"/>
        <v>671080.87658517435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5005385.5359911416</v>
      </c>
      <c r="E104" s="630">
        <v>131485.97619047618</v>
      </c>
      <c r="F104" s="631">
        <v>4873899.5598006658</v>
      </c>
      <c r="G104" s="631">
        <v>4939642.5478959037</v>
      </c>
      <c r="H104" s="633">
        <v>662862.25625134655</v>
      </c>
      <c r="I104" s="634">
        <v>662862.25625134655</v>
      </c>
      <c r="J104" s="514">
        <f t="shared" si="23"/>
        <v>0</v>
      </c>
      <c r="K104" s="514"/>
      <c r="L104" s="518">
        <f t="shared" si="17"/>
        <v>662862.25625134655</v>
      </c>
      <c r="M104" s="514">
        <f>IF(L104&lt;&gt;0,+H104-L104,0)</f>
        <v>0</v>
      </c>
      <c r="N104" s="518">
        <f t="shared" si="19"/>
        <v>662862.25625134655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4873899.5598006658</v>
      </c>
      <c r="E105" s="522">
        <f t="shared" ref="E105:E154" si="24">IF(+$J$96&lt;F104,$J$96,D105)</f>
        <v>131485.97619047618</v>
      </c>
      <c r="F105" s="523">
        <f t="shared" ref="F105:F154" si="25">+D105-E105</f>
        <v>4742413.5836101901</v>
      </c>
      <c r="G105" s="523">
        <f t="shared" ref="G105:G154" si="26">+(F105+D105)/2</f>
        <v>4808156.571705428</v>
      </c>
      <c r="H105" s="526">
        <f t="shared" ref="H105:H154" si="27">+J$94*G105+E105</f>
        <v>672134.79956829303</v>
      </c>
      <c r="I105" s="577">
        <f t="shared" ref="I105:I154" si="28">+J$95*G105+E105</f>
        <v>672134.79956829303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4742413.5836101901</v>
      </c>
      <c r="E106" s="522">
        <f t="shared" si="24"/>
        <v>131485.97619047618</v>
      </c>
      <c r="F106" s="523">
        <f t="shared" si="25"/>
        <v>4610927.6074197143</v>
      </c>
      <c r="G106" s="523">
        <f t="shared" si="26"/>
        <v>4676670.5955149522</v>
      </c>
      <c r="H106" s="526">
        <f t="shared" si="27"/>
        <v>657349.97772276611</v>
      </c>
      <c r="I106" s="577">
        <f t="shared" si="28"/>
        <v>657349.97772276611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4610927.6074197143</v>
      </c>
      <c r="E107" s="522">
        <f t="shared" si="24"/>
        <v>131485.97619047618</v>
      </c>
      <c r="F107" s="523">
        <f t="shared" si="25"/>
        <v>4479441.6312292386</v>
      </c>
      <c r="G107" s="523">
        <f t="shared" si="26"/>
        <v>4545184.6193244765</v>
      </c>
      <c r="H107" s="526">
        <f t="shared" si="27"/>
        <v>642565.15587723919</v>
      </c>
      <c r="I107" s="577">
        <f t="shared" si="28"/>
        <v>642565.15587723919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4479441.6312292386</v>
      </c>
      <c r="E108" s="522">
        <f t="shared" si="24"/>
        <v>131485.97619047618</v>
      </c>
      <c r="F108" s="523">
        <f t="shared" si="25"/>
        <v>4347955.6550387628</v>
      </c>
      <c r="G108" s="523">
        <f t="shared" si="26"/>
        <v>4413698.6431340007</v>
      </c>
      <c r="H108" s="526">
        <f t="shared" si="27"/>
        <v>627780.33403171215</v>
      </c>
      <c r="I108" s="577">
        <f t="shared" si="28"/>
        <v>627780.33403171215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4347955.6550387628</v>
      </c>
      <c r="E109" s="522">
        <f t="shared" si="24"/>
        <v>131485.97619047618</v>
      </c>
      <c r="F109" s="523">
        <f t="shared" si="25"/>
        <v>4216469.6788482871</v>
      </c>
      <c r="G109" s="523">
        <f t="shared" si="26"/>
        <v>4282212.666943525</v>
      </c>
      <c r="H109" s="526">
        <f t="shared" si="27"/>
        <v>612995.51218618522</v>
      </c>
      <c r="I109" s="577">
        <f t="shared" si="28"/>
        <v>612995.51218618522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4216469.6788482871</v>
      </c>
      <c r="E110" s="522">
        <f t="shared" si="24"/>
        <v>131485.97619047618</v>
      </c>
      <c r="F110" s="523">
        <f t="shared" si="25"/>
        <v>4084983.7026578109</v>
      </c>
      <c r="G110" s="523">
        <f t="shared" si="26"/>
        <v>4150726.6907530492</v>
      </c>
      <c r="H110" s="526">
        <f t="shared" si="27"/>
        <v>598210.6903406583</v>
      </c>
      <c r="I110" s="577">
        <f t="shared" si="28"/>
        <v>598210.6903406583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4084983.7026578109</v>
      </c>
      <c r="E111" s="522">
        <f t="shared" si="24"/>
        <v>131485.97619047618</v>
      </c>
      <c r="F111" s="523">
        <f t="shared" si="25"/>
        <v>3953497.7264673347</v>
      </c>
      <c r="G111" s="523">
        <f t="shared" si="26"/>
        <v>4019240.7145625725</v>
      </c>
      <c r="H111" s="526">
        <f t="shared" si="27"/>
        <v>583425.86849513126</v>
      </c>
      <c r="I111" s="577">
        <f t="shared" si="28"/>
        <v>583425.86849513126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3953497.7264673347</v>
      </c>
      <c r="E112" s="522">
        <f t="shared" si="24"/>
        <v>131485.97619047618</v>
      </c>
      <c r="F112" s="523">
        <f t="shared" si="25"/>
        <v>3822011.7502768585</v>
      </c>
      <c r="G112" s="523">
        <f t="shared" si="26"/>
        <v>3887754.7383720968</v>
      </c>
      <c r="H112" s="526">
        <f t="shared" si="27"/>
        <v>568641.04664960434</v>
      </c>
      <c r="I112" s="577">
        <f t="shared" si="28"/>
        <v>568641.04664960434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3822011.7502768585</v>
      </c>
      <c r="E113" s="522">
        <f t="shared" si="24"/>
        <v>131485.97619047618</v>
      </c>
      <c r="F113" s="523">
        <f t="shared" si="25"/>
        <v>3690525.7740863822</v>
      </c>
      <c r="G113" s="523">
        <f t="shared" si="26"/>
        <v>3756268.7621816201</v>
      </c>
      <c r="H113" s="526">
        <f t="shared" si="27"/>
        <v>553856.2248040773</v>
      </c>
      <c r="I113" s="577">
        <f t="shared" si="28"/>
        <v>553856.2248040773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3690525.7740863822</v>
      </c>
      <c r="E114" s="522">
        <f t="shared" si="24"/>
        <v>131485.97619047618</v>
      </c>
      <c r="F114" s="523">
        <f t="shared" si="25"/>
        <v>3559039.797895906</v>
      </c>
      <c r="G114" s="523">
        <f t="shared" si="26"/>
        <v>3624782.7859911444</v>
      </c>
      <c r="H114" s="526">
        <f t="shared" si="27"/>
        <v>539071.40295855037</v>
      </c>
      <c r="I114" s="577">
        <f t="shared" si="28"/>
        <v>539071.40295855037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3559039.797895906</v>
      </c>
      <c r="E115" s="522">
        <f t="shared" si="24"/>
        <v>131485.97619047618</v>
      </c>
      <c r="F115" s="523">
        <f t="shared" si="25"/>
        <v>3427553.8217054298</v>
      </c>
      <c r="G115" s="523">
        <f t="shared" si="26"/>
        <v>3493296.8098006677</v>
      </c>
      <c r="H115" s="526">
        <f t="shared" si="27"/>
        <v>524286.58111302322</v>
      </c>
      <c r="I115" s="577">
        <f t="shared" si="28"/>
        <v>524286.58111302322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3427553.8217054298</v>
      </c>
      <c r="E116" s="522">
        <f t="shared" si="24"/>
        <v>131485.97619047618</v>
      </c>
      <c r="F116" s="523">
        <f t="shared" si="25"/>
        <v>3296067.8455149536</v>
      </c>
      <c r="G116" s="523">
        <f t="shared" si="26"/>
        <v>3361810.8336101919</v>
      </c>
      <c r="H116" s="526">
        <f t="shared" si="27"/>
        <v>509501.75926749629</v>
      </c>
      <c r="I116" s="577">
        <f t="shared" si="28"/>
        <v>509501.75926749629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3296067.8455149536</v>
      </c>
      <c r="E117" s="522">
        <f t="shared" si="24"/>
        <v>131485.97619047618</v>
      </c>
      <c r="F117" s="523">
        <f t="shared" si="25"/>
        <v>3164581.8693244774</v>
      </c>
      <c r="G117" s="523">
        <f t="shared" si="26"/>
        <v>3230324.8574197153</v>
      </c>
      <c r="H117" s="526">
        <f t="shared" si="27"/>
        <v>494716.93742196925</v>
      </c>
      <c r="I117" s="577">
        <f t="shared" si="28"/>
        <v>494716.93742196925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3164581.8693244774</v>
      </c>
      <c r="E118" s="522">
        <f t="shared" si="24"/>
        <v>131485.97619047618</v>
      </c>
      <c r="F118" s="523">
        <f t="shared" si="25"/>
        <v>3033095.8931340012</v>
      </c>
      <c r="G118" s="523">
        <f t="shared" si="26"/>
        <v>3098838.8812292395</v>
      </c>
      <c r="H118" s="526">
        <f t="shared" si="27"/>
        <v>479932.11557644233</v>
      </c>
      <c r="I118" s="577">
        <f t="shared" si="28"/>
        <v>479932.11557644233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3033095.8931340012</v>
      </c>
      <c r="E119" s="522">
        <f t="shared" si="24"/>
        <v>131485.97619047618</v>
      </c>
      <c r="F119" s="523">
        <f t="shared" si="25"/>
        <v>2901609.916943525</v>
      </c>
      <c r="G119" s="523">
        <f t="shared" si="26"/>
        <v>2967352.9050387628</v>
      </c>
      <c r="H119" s="526">
        <f t="shared" si="27"/>
        <v>465147.29373091529</v>
      </c>
      <c r="I119" s="577">
        <f t="shared" si="28"/>
        <v>465147.29373091529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2901609.916943525</v>
      </c>
      <c r="E120" s="522">
        <f t="shared" si="24"/>
        <v>131485.97619047618</v>
      </c>
      <c r="F120" s="523">
        <f t="shared" si="25"/>
        <v>2770123.9407530488</v>
      </c>
      <c r="G120" s="523">
        <f t="shared" si="26"/>
        <v>2835866.9288482871</v>
      </c>
      <c r="H120" s="526">
        <f t="shared" si="27"/>
        <v>450362.47188538837</v>
      </c>
      <c r="I120" s="577">
        <f t="shared" si="28"/>
        <v>450362.47188538837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2770123.9407530488</v>
      </c>
      <c r="E121" s="522">
        <f t="shared" si="24"/>
        <v>131485.97619047618</v>
      </c>
      <c r="F121" s="523">
        <f t="shared" si="25"/>
        <v>2638637.9645625725</v>
      </c>
      <c r="G121" s="523">
        <f t="shared" si="26"/>
        <v>2704380.9526578104</v>
      </c>
      <c r="H121" s="526">
        <f t="shared" si="27"/>
        <v>435577.65003986133</v>
      </c>
      <c r="I121" s="577">
        <f t="shared" si="28"/>
        <v>435577.65003986133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2638637.9645625725</v>
      </c>
      <c r="E122" s="522">
        <f t="shared" si="24"/>
        <v>131485.97619047618</v>
      </c>
      <c r="F122" s="523">
        <f t="shared" si="25"/>
        <v>2507151.9883720963</v>
      </c>
      <c r="G122" s="523">
        <f t="shared" si="26"/>
        <v>2572894.9764673347</v>
      </c>
      <c r="H122" s="526">
        <f t="shared" si="27"/>
        <v>420792.82819433429</v>
      </c>
      <c r="I122" s="577">
        <f t="shared" si="28"/>
        <v>420792.82819433429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2507151.9883720963</v>
      </c>
      <c r="E123" s="522">
        <f t="shared" si="24"/>
        <v>131485.97619047618</v>
      </c>
      <c r="F123" s="523">
        <f t="shared" si="25"/>
        <v>2375666.0121816201</v>
      </c>
      <c r="G123" s="523">
        <f t="shared" si="26"/>
        <v>2441409.000276858</v>
      </c>
      <c r="H123" s="526">
        <f t="shared" si="27"/>
        <v>406008.00634880725</v>
      </c>
      <c r="I123" s="577">
        <f t="shared" si="28"/>
        <v>406008.00634880725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2375666.0121816201</v>
      </c>
      <c r="E124" s="522">
        <f t="shared" si="24"/>
        <v>131485.97619047618</v>
      </c>
      <c r="F124" s="523">
        <f t="shared" si="25"/>
        <v>2244180.0359911439</v>
      </c>
      <c r="G124" s="523">
        <f t="shared" si="26"/>
        <v>2309923.0240863822</v>
      </c>
      <c r="H124" s="526">
        <f t="shared" si="27"/>
        <v>391223.18450328032</v>
      </c>
      <c r="I124" s="577">
        <f t="shared" si="28"/>
        <v>391223.18450328032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2244180.0359911439</v>
      </c>
      <c r="E125" s="522">
        <f t="shared" si="24"/>
        <v>131485.97619047618</v>
      </c>
      <c r="F125" s="523">
        <f t="shared" si="25"/>
        <v>2112694.0598006677</v>
      </c>
      <c r="G125" s="523">
        <f t="shared" si="26"/>
        <v>2178437.0478959056</v>
      </c>
      <c r="H125" s="526">
        <f t="shared" si="27"/>
        <v>376438.36265775329</v>
      </c>
      <c r="I125" s="577">
        <f t="shared" si="28"/>
        <v>376438.36265775329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2112694.0598006677</v>
      </c>
      <c r="E126" s="522">
        <f t="shared" si="24"/>
        <v>131485.97619047618</v>
      </c>
      <c r="F126" s="523">
        <f t="shared" si="25"/>
        <v>1981208.0836101915</v>
      </c>
      <c r="G126" s="523">
        <f t="shared" si="26"/>
        <v>2046951.0717054296</v>
      </c>
      <c r="H126" s="526">
        <f t="shared" si="27"/>
        <v>361653.54081222636</v>
      </c>
      <c r="I126" s="577">
        <f t="shared" si="28"/>
        <v>361653.54081222636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1981208.0836101915</v>
      </c>
      <c r="E127" s="522">
        <f t="shared" si="24"/>
        <v>131485.97619047618</v>
      </c>
      <c r="F127" s="523">
        <f t="shared" si="25"/>
        <v>1849722.1074197153</v>
      </c>
      <c r="G127" s="523">
        <f t="shared" si="26"/>
        <v>1915465.0955149534</v>
      </c>
      <c r="H127" s="526">
        <f t="shared" si="27"/>
        <v>346868.71896669932</v>
      </c>
      <c r="I127" s="577">
        <f t="shared" si="28"/>
        <v>346868.71896669932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1849722.1074197153</v>
      </c>
      <c r="E128" s="522">
        <f t="shared" si="24"/>
        <v>131485.97619047618</v>
      </c>
      <c r="F128" s="523">
        <f t="shared" si="25"/>
        <v>1718236.1312292391</v>
      </c>
      <c r="G128" s="523">
        <f t="shared" si="26"/>
        <v>1783979.1193244772</v>
      </c>
      <c r="H128" s="526">
        <f t="shared" si="27"/>
        <v>332083.89712117234</v>
      </c>
      <c r="I128" s="577">
        <f t="shared" si="28"/>
        <v>332083.89712117234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1718236.1312292391</v>
      </c>
      <c r="E129" s="522">
        <f t="shared" si="24"/>
        <v>131485.97619047618</v>
      </c>
      <c r="F129" s="523">
        <f t="shared" si="25"/>
        <v>1586750.1550387628</v>
      </c>
      <c r="G129" s="523">
        <f t="shared" si="26"/>
        <v>1652493.1431340009</v>
      </c>
      <c r="H129" s="526">
        <f t="shared" si="27"/>
        <v>317299.07527564536</v>
      </c>
      <c r="I129" s="577">
        <f t="shared" si="28"/>
        <v>317299.07527564536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1586750.1550387628</v>
      </c>
      <c r="E130" s="522">
        <f t="shared" si="24"/>
        <v>131485.97619047618</v>
      </c>
      <c r="F130" s="523">
        <f t="shared" si="25"/>
        <v>1455264.1788482866</v>
      </c>
      <c r="G130" s="523">
        <f t="shared" si="26"/>
        <v>1521007.1669435247</v>
      </c>
      <c r="H130" s="526">
        <f t="shared" si="27"/>
        <v>302514.25343011832</v>
      </c>
      <c r="I130" s="577">
        <f t="shared" si="28"/>
        <v>302514.25343011832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1455264.1788482866</v>
      </c>
      <c r="E131" s="522">
        <f t="shared" si="24"/>
        <v>131485.97619047618</v>
      </c>
      <c r="F131" s="523">
        <f t="shared" si="25"/>
        <v>1323778.2026578104</v>
      </c>
      <c r="G131" s="523">
        <f t="shared" si="26"/>
        <v>1389521.1907530485</v>
      </c>
      <c r="H131" s="526">
        <f t="shared" si="27"/>
        <v>287729.43158459134</v>
      </c>
      <c r="I131" s="577">
        <f t="shared" si="28"/>
        <v>287729.43158459134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1323778.2026578104</v>
      </c>
      <c r="E132" s="522">
        <f t="shared" si="24"/>
        <v>131485.97619047618</v>
      </c>
      <c r="F132" s="523">
        <f t="shared" si="25"/>
        <v>1192292.2264673342</v>
      </c>
      <c r="G132" s="523">
        <f t="shared" si="26"/>
        <v>1258035.2145625723</v>
      </c>
      <c r="H132" s="526">
        <f t="shared" si="27"/>
        <v>272944.60973906436</v>
      </c>
      <c r="I132" s="577">
        <f t="shared" si="28"/>
        <v>272944.60973906436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1192292.2264673342</v>
      </c>
      <c r="E133" s="522">
        <f t="shared" si="24"/>
        <v>131485.97619047618</v>
      </c>
      <c r="F133" s="523">
        <f t="shared" si="25"/>
        <v>1060806.250276858</v>
      </c>
      <c r="G133" s="523">
        <f t="shared" si="26"/>
        <v>1126549.2383720961</v>
      </c>
      <c r="H133" s="526">
        <f t="shared" si="27"/>
        <v>258159.78789353734</v>
      </c>
      <c r="I133" s="577">
        <f t="shared" si="28"/>
        <v>258159.78789353734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1060806.250276858</v>
      </c>
      <c r="E134" s="522">
        <f t="shared" si="24"/>
        <v>131485.97619047618</v>
      </c>
      <c r="F134" s="523">
        <f t="shared" si="25"/>
        <v>929320.27408638177</v>
      </c>
      <c r="G134" s="523">
        <f t="shared" si="26"/>
        <v>995063.26218161988</v>
      </c>
      <c r="H134" s="526">
        <f t="shared" si="27"/>
        <v>243374.96604801033</v>
      </c>
      <c r="I134" s="577">
        <f t="shared" si="28"/>
        <v>243374.96604801033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929320.27408638177</v>
      </c>
      <c r="E135" s="522">
        <f t="shared" si="24"/>
        <v>131485.97619047618</v>
      </c>
      <c r="F135" s="523">
        <f t="shared" si="25"/>
        <v>797834.29789590556</v>
      </c>
      <c r="G135" s="523">
        <f t="shared" si="26"/>
        <v>863577.28599114367</v>
      </c>
      <c r="H135" s="526">
        <f t="shared" si="27"/>
        <v>228590.14420248335</v>
      </c>
      <c r="I135" s="577">
        <f t="shared" si="28"/>
        <v>228590.14420248335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797834.29789590556</v>
      </c>
      <c r="E136" s="522">
        <f t="shared" si="24"/>
        <v>131485.97619047618</v>
      </c>
      <c r="F136" s="523">
        <f t="shared" si="25"/>
        <v>666348.32170542935</v>
      </c>
      <c r="G136" s="523">
        <f t="shared" si="26"/>
        <v>732091.30980066746</v>
      </c>
      <c r="H136" s="526">
        <f t="shared" si="27"/>
        <v>213805.32235695637</v>
      </c>
      <c r="I136" s="577">
        <f t="shared" si="28"/>
        <v>213805.32235695637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666348.32170542935</v>
      </c>
      <c r="E137" s="522">
        <f t="shared" si="24"/>
        <v>131485.97619047618</v>
      </c>
      <c r="F137" s="523">
        <f t="shared" si="25"/>
        <v>534862.34551495314</v>
      </c>
      <c r="G137" s="523">
        <f t="shared" si="26"/>
        <v>600605.33361019124</v>
      </c>
      <c r="H137" s="526">
        <f t="shared" si="27"/>
        <v>199020.50051142936</v>
      </c>
      <c r="I137" s="577">
        <f t="shared" si="28"/>
        <v>199020.50051142936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534862.34551495314</v>
      </c>
      <c r="E138" s="522">
        <f t="shared" si="24"/>
        <v>131485.97619047618</v>
      </c>
      <c r="F138" s="523">
        <f t="shared" si="25"/>
        <v>403376.36932447692</v>
      </c>
      <c r="G138" s="523">
        <f t="shared" si="26"/>
        <v>469119.35741971503</v>
      </c>
      <c r="H138" s="526">
        <f t="shared" si="27"/>
        <v>184235.67866590235</v>
      </c>
      <c r="I138" s="577">
        <f t="shared" si="28"/>
        <v>184235.67866590235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403376.36932447692</v>
      </c>
      <c r="E139" s="522">
        <f t="shared" si="24"/>
        <v>131485.97619047618</v>
      </c>
      <c r="F139" s="523">
        <f t="shared" si="25"/>
        <v>271890.39313400071</v>
      </c>
      <c r="G139" s="523">
        <f t="shared" si="26"/>
        <v>337633.38122923882</v>
      </c>
      <c r="H139" s="526">
        <f t="shared" si="27"/>
        <v>169450.85682037537</v>
      </c>
      <c r="I139" s="577">
        <f t="shared" si="28"/>
        <v>169450.85682037537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271890.39313400071</v>
      </c>
      <c r="E140" s="522">
        <f t="shared" si="24"/>
        <v>131485.97619047618</v>
      </c>
      <c r="F140" s="523">
        <f t="shared" si="25"/>
        <v>140404.41694352453</v>
      </c>
      <c r="G140" s="523">
        <f t="shared" si="26"/>
        <v>206147.4050387626</v>
      </c>
      <c r="H140" s="526">
        <f t="shared" si="27"/>
        <v>154666.03497484836</v>
      </c>
      <c r="I140" s="577">
        <f t="shared" si="28"/>
        <v>154666.03497484836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140404.41694352453</v>
      </c>
      <c r="E141" s="522">
        <f t="shared" si="24"/>
        <v>131485.97619047618</v>
      </c>
      <c r="F141" s="523">
        <f t="shared" si="25"/>
        <v>8918.440753048344</v>
      </c>
      <c r="G141" s="523">
        <f t="shared" si="26"/>
        <v>74661.428848286436</v>
      </c>
      <c r="H141" s="526">
        <f t="shared" si="27"/>
        <v>139881.21312932138</v>
      </c>
      <c r="I141" s="577">
        <f t="shared" si="28"/>
        <v>139881.21312932138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8918.440753048344</v>
      </c>
      <c r="E142" s="522">
        <f t="shared" si="24"/>
        <v>8918.440753048344</v>
      </c>
      <c r="F142" s="523">
        <f t="shared" si="25"/>
        <v>0</v>
      </c>
      <c r="G142" s="523">
        <f t="shared" si="26"/>
        <v>4459.220376524172</v>
      </c>
      <c r="H142" s="526">
        <f t="shared" si="27"/>
        <v>9419.853761089189</v>
      </c>
      <c r="I142" s="577">
        <f t="shared" si="28"/>
        <v>9419.853761089189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5522410.9999999991</v>
      </c>
      <c r="F155" s="375"/>
      <c r="G155" s="375"/>
      <c r="H155" s="375">
        <f>SUM(H99:H154)</f>
        <v>18982294.705605939</v>
      </c>
      <c r="I155" s="375">
        <f>SUM(I99:I154)</f>
        <v>18982294.705605939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1410308.0751093051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1410308.0751093051</v>
      </c>
      <c r="O6" s="269"/>
      <c r="P6" s="269"/>
    </row>
    <row r="7" spans="1:16" ht="13.5" thickBot="1">
      <c r="C7" s="467" t="s">
        <v>48</v>
      </c>
      <c r="D7" s="624" t="s">
        <v>340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467</v>
      </c>
      <c r="E9" s="637" t="s">
        <v>505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12017567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286132.54761904763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1711432.8121770415</v>
      </c>
      <c r="H20" s="639">
        <v>1711432.8121770415</v>
      </c>
      <c r="I20" s="511">
        <f t="shared" si="3"/>
        <v>0</v>
      </c>
      <c r="J20" s="511"/>
      <c r="K20" s="518">
        <f t="shared" si="0"/>
        <v>1711432.8121770415</v>
      </c>
      <c r="L20" s="519">
        <f t="shared" si="1"/>
        <v>0</v>
      </c>
      <c r="M20" s="518">
        <f t="shared" si="2"/>
        <v>1711432.8121770415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293111.39024390245</v>
      </c>
      <c r="F21" s="631">
        <v>10719949.560043756</v>
      </c>
      <c r="G21" s="630">
        <v>1674180.0841483832</v>
      </c>
      <c r="H21" s="639">
        <v>1674180.0841483832</v>
      </c>
      <c r="I21" s="511">
        <f t="shared" si="3"/>
        <v>0</v>
      </c>
      <c r="J21" s="511"/>
      <c r="K21" s="518">
        <f t="shared" si="0"/>
        <v>1674180.0841483832</v>
      </c>
      <c r="L21" s="519">
        <f t="shared" si="1"/>
        <v>0</v>
      </c>
      <c r="M21" s="518">
        <f t="shared" si="2"/>
        <v>1674180.0841483832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/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1375144.4653373505</v>
      </c>
      <c r="H22" s="639">
        <v>1375144.4653373505</v>
      </c>
      <c r="I22" s="511">
        <f t="shared" si="3"/>
        <v>0</v>
      </c>
      <c r="J22" s="511"/>
      <c r="K22" s="518">
        <f t="shared" si="0"/>
        <v>1375144.4653373505</v>
      </c>
      <c r="L22" s="519">
        <f t="shared" si="1"/>
        <v>0</v>
      </c>
      <c r="M22" s="518">
        <f t="shared" si="2"/>
        <v>1375144.4653373505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10440471.257718176</v>
      </c>
      <c r="E23" s="630">
        <v>286132.54761904763</v>
      </c>
      <c r="F23" s="631">
        <v>10154338.710099127</v>
      </c>
      <c r="G23" s="630">
        <v>1377704.2780579135</v>
      </c>
      <c r="H23" s="639">
        <v>1377704.2780579135</v>
      </c>
      <c r="I23" s="511">
        <f t="shared" si="3"/>
        <v>0</v>
      </c>
      <c r="J23" s="511"/>
      <c r="K23" s="518">
        <f t="shared" ref="K23" si="7">G23</f>
        <v>1377704.2780579135</v>
      </c>
      <c r="L23" s="519">
        <f t="shared" ref="L23" si="8">IF(K23&lt;&gt;0,+G23-K23,0)</f>
        <v>0</v>
      </c>
      <c r="M23" s="518">
        <f t="shared" ref="M23" si="9">H23</f>
        <v>1377704.2780579135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523">
        <f>IF(F23+SUM(E$17:E23)=D$10,F23,D$10-SUM(E$17:E23))</f>
        <v>10140705.622180806</v>
      </c>
      <c r="E24" s="522">
        <f t="shared" ref="E24:E72" si="10">IF(+$I$14&lt;F23,$I$14,D24)</f>
        <v>286132.54761904763</v>
      </c>
      <c r="F24" s="523">
        <f t="shared" ref="F24:F72" si="11">+D24-E24</f>
        <v>9854573.074561758</v>
      </c>
      <c r="G24" s="524">
        <f t="shared" ref="G24:G50" si="12">+I$12*((D24+F24)/2)+E24</f>
        <v>1410308.0751093051</v>
      </c>
      <c r="H24" s="491">
        <f t="shared" ref="H24:H50" si="13">+I$13*((D24+F24)/2)+E24</f>
        <v>1410308.0751093051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9854573.074561758</v>
      </c>
      <c r="E25" s="522">
        <f t="shared" si="10"/>
        <v>286132.54761904763</v>
      </c>
      <c r="F25" s="523">
        <f t="shared" si="11"/>
        <v>9568440.5269427095</v>
      </c>
      <c r="G25" s="524">
        <f t="shared" si="12"/>
        <v>1378134.159203429</v>
      </c>
      <c r="H25" s="491">
        <f t="shared" si="13"/>
        <v>1378134.159203429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9568440.5269427095</v>
      </c>
      <c r="E26" s="522">
        <f t="shared" si="10"/>
        <v>286132.54761904763</v>
      </c>
      <c r="F26" s="523">
        <f t="shared" si="11"/>
        <v>9282307.979323661</v>
      </c>
      <c r="G26" s="524">
        <f t="shared" si="12"/>
        <v>1345960.2432975529</v>
      </c>
      <c r="H26" s="491">
        <f t="shared" si="13"/>
        <v>1345960.2432975529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9282307.979323661</v>
      </c>
      <c r="E27" s="522">
        <f t="shared" si="10"/>
        <v>286132.54761904763</v>
      </c>
      <c r="F27" s="523">
        <f t="shared" si="11"/>
        <v>8996175.4317046124</v>
      </c>
      <c r="G27" s="524">
        <f t="shared" si="12"/>
        <v>1313786.3273916768</v>
      </c>
      <c r="H27" s="491">
        <f t="shared" si="13"/>
        <v>1313786.3273916768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8996175.4317046124</v>
      </c>
      <c r="E28" s="522">
        <f t="shared" si="10"/>
        <v>286132.54761904763</v>
      </c>
      <c r="F28" s="523">
        <f t="shared" si="11"/>
        <v>8710042.8840855639</v>
      </c>
      <c r="G28" s="524">
        <f t="shared" si="12"/>
        <v>1281612.411485801</v>
      </c>
      <c r="H28" s="491">
        <f t="shared" si="13"/>
        <v>1281612.411485801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8710042.8840855639</v>
      </c>
      <c r="E29" s="522">
        <f t="shared" si="10"/>
        <v>286132.54761904763</v>
      </c>
      <c r="F29" s="523">
        <f t="shared" si="11"/>
        <v>8423910.3364665154</v>
      </c>
      <c r="G29" s="524">
        <f t="shared" si="12"/>
        <v>1249438.4955799249</v>
      </c>
      <c r="H29" s="491">
        <f t="shared" si="13"/>
        <v>1249438.4955799249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8423910.3364665154</v>
      </c>
      <c r="E30" s="522">
        <f t="shared" si="10"/>
        <v>286132.54761904763</v>
      </c>
      <c r="F30" s="523">
        <f t="shared" si="11"/>
        <v>8137777.7888474679</v>
      </c>
      <c r="G30" s="524">
        <f t="shared" si="12"/>
        <v>1217264.5796740488</v>
      </c>
      <c r="H30" s="491">
        <f t="shared" si="13"/>
        <v>1217264.5796740488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8137777.7888474679</v>
      </c>
      <c r="E31" s="522">
        <f t="shared" si="10"/>
        <v>286132.54761904763</v>
      </c>
      <c r="F31" s="523">
        <f t="shared" si="11"/>
        <v>7851645.2412284203</v>
      </c>
      <c r="G31" s="524">
        <f t="shared" si="12"/>
        <v>1185090.663768173</v>
      </c>
      <c r="H31" s="491">
        <f t="shared" si="13"/>
        <v>1185090.663768173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7851645.2412284203</v>
      </c>
      <c r="E32" s="522">
        <f t="shared" si="10"/>
        <v>286132.54761904763</v>
      </c>
      <c r="F32" s="523">
        <f t="shared" si="11"/>
        <v>7565512.6936093727</v>
      </c>
      <c r="G32" s="524">
        <f t="shared" si="12"/>
        <v>1152916.7478622969</v>
      </c>
      <c r="H32" s="491">
        <f t="shared" si="13"/>
        <v>1152916.7478622969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7565512.6936093727</v>
      </c>
      <c r="E33" s="522">
        <f t="shared" si="10"/>
        <v>286132.54761904763</v>
      </c>
      <c r="F33" s="523">
        <f t="shared" si="11"/>
        <v>7279380.1459903251</v>
      </c>
      <c r="G33" s="524">
        <f t="shared" si="12"/>
        <v>1120742.831956421</v>
      </c>
      <c r="H33" s="491">
        <f t="shared" si="13"/>
        <v>1120742.831956421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7279380.1459903251</v>
      </c>
      <c r="E34" s="522">
        <f t="shared" si="10"/>
        <v>286132.54761904763</v>
      </c>
      <c r="F34" s="523">
        <f t="shared" si="11"/>
        <v>6993247.5983712776</v>
      </c>
      <c r="G34" s="524">
        <f t="shared" si="12"/>
        <v>1088568.9160505449</v>
      </c>
      <c r="H34" s="491">
        <f t="shared" si="13"/>
        <v>1088568.9160505449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6993247.5983712776</v>
      </c>
      <c r="E35" s="522">
        <f t="shared" si="10"/>
        <v>286132.54761904763</v>
      </c>
      <c r="F35" s="523">
        <f t="shared" si="11"/>
        <v>6707115.05075223</v>
      </c>
      <c r="G35" s="524">
        <f t="shared" si="12"/>
        <v>1056395.0001446691</v>
      </c>
      <c r="H35" s="491">
        <f t="shared" si="13"/>
        <v>1056395.0001446691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6707115.05075223</v>
      </c>
      <c r="E36" s="522">
        <f t="shared" si="10"/>
        <v>286132.54761904763</v>
      </c>
      <c r="F36" s="523">
        <f t="shared" si="11"/>
        <v>6420982.5031331824</v>
      </c>
      <c r="G36" s="524">
        <f t="shared" si="12"/>
        <v>1024221.084238793</v>
      </c>
      <c r="H36" s="491">
        <f t="shared" si="13"/>
        <v>1024221.084238793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6420982.5031331824</v>
      </c>
      <c r="E37" s="522">
        <f t="shared" si="10"/>
        <v>286132.54761904763</v>
      </c>
      <c r="F37" s="523">
        <f t="shared" si="11"/>
        <v>6134849.9555141348</v>
      </c>
      <c r="G37" s="524">
        <f t="shared" si="12"/>
        <v>992047.16833291715</v>
      </c>
      <c r="H37" s="491">
        <f t="shared" si="13"/>
        <v>992047.16833291715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6134849.9555141348</v>
      </c>
      <c r="E38" s="522">
        <f t="shared" si="10"/>
        <v>286132.54761904763</v>
      </c>
      <c r="F38" s="523">
        <f t="shared" si="11"/>
        <v>5848717.4078950873</v>
      </c>
      <c r="G38" s="524">
        <f t="shared" si="12"/>
        <v>959873.2524270413</v>
      </c>
      <c r="H38" s="491">
        <f t="shared" si="13"/>
        <v>959873.2524270413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5848717.4078950873</v>
      </c>
      <c r="E39" s="522">
        <f t="shared" si="10"/>
        <v>286132.54761904763</v>
      </c>
      <c r="F39" s="523">
        <f t="shared" si="11"/>
        <v>5562584.8602760397</v>
      </c>
      <c r="G39" s="524">
        <f t="shared" si="12"/>
        <v>927699.33652116545</v>
      </c>
      <c r="H39" s="491">
        <f t="shared" si="13"/>
        <v>927699.33652116545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5562584.8602760397</v>
      </c>
      <c r="E40" s="522">
        <f t="shared" si="10"/>
        <v>286132.54761904763</v>
      </c>
      <c r="F40" s="523">
        <f t="shared" si="11"/>
        <v>5276452.3126569921</v>
      </c>
      <c r="G40" s="524">
        <f t="shared" si="12"/>
        <v>895525.42061528936</v>
      </c>
      <c r="H40" s="491">
        <f t="shared" si="13"/>
        <v>895525.42061528936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5276452.3126569921</v>
      </c>
      <c r="E41" s="522">
        <f t="shared" si="10"/>
        <v>286132.54761904763</v>
      </c>
      <c r="F41" s="523">
        <f t="shared" si="11"/>
        <v>4990319.7650379445</v>
      </c>
      <c r="G41" s="524">
        <f t="shared" si="12"/>
        <v>863351.50470941351</v>
      </c>
      <c r="H41" s="491">
        <f t="shared" si="13"/>
        <v>863351.50470941351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4990319.7650379445</v>
      </c>
      <c r="E42" s="522">
        <f t="shared" si="10"/>
        <v>286132.54761904763</v>
      </c>
      <c r="F42" s="523">
        <f t="shared" si="11"/>
        <v>4704187.217418897</v>
      </c>
      <c r="G42" s="524">
        <f t="shared" si="12"/>
        <v>831177.58880353742</v>
      </c>
      <c r="H42" s="491">
        <f t="shared" si="13"/>
        <v>831177.58880353742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4704187.217418897</v>
      </c>
      <c r="E43" s="522">
        <f t="shared" si="10"/>
        <v>286132.54761904763</v>
      </c>
      <c r="F43" s="523">
        <f t="shared" si="11"/>
        <v>4418054.6697998494</v>
      </c>
      <c r="G43" s="524">
        <f t="shared" si="12"/>
        <v>799003.67289766157</v>
      </c>
      <c r="H43" s="491">
        <f t="shared" si="13"/>
        <v>799003.67289766157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4418054.6697998494</v>
      </c>
      <c r="E44" s="522">
        <f t="shared" si="10"/>
        <v>286132.54761904763</v>
      </c>
      <c r="F44" s="523">
        <f t="shared" si="11"/>
        <v>4131922.1221808018</v>
      </c>
      <c r="G44" s="524">
        <f t="shared" si="12"/>
        <v>766829.75699178549</v>
      </c>
      <c r="H44" s="491">
        <f t="shared" si="13"/>
        <v>766829.75699178549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4131922.1221808018</v>
      </c>
      <c r="E45" s="522">
        <f t="shared" si="10"/>
        <v>286132.54761904763</v>
      </c>
      <c r="F45" s="523">
        <f t="shared" si="11"/>
        <v>3845789.5745617542</v>
      </c>
      <c r="G45" s="524">
        <f t="shared" si="12"/>
        <v>734655.84108590963</v>
      </c>
      <c r="H45" s="491">
        <f t="shared" si="13"/>
        <v>734655.84108590963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3845789.5745617542</v>
      </c>
      <c r="E46" s="522">
        <f t="shared" si="10"/>
        <v>286132.54761904763</v>
      </c>
      <c r="F46" s="523">
        <f t="shared" si="11"/>
        <v>3559657.0269427067</v>
      </c>
      <c r="G46" s="524">
        <f t="shared" si="12"/>
        <v>702481.92518003378</v>
      </c>
      <c r="H46" s="491">
        <f t="shared" si="13"/>
        <v>702481.92518003378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3559657.0269427067</v>
      </c>
      <c r="E47" s="522">
        <f t="shared" si="10"/>
        <v>286132.54761904763</v>
      </c>
      <c r="F47" s="523">
        <f t="shared" si="11"/>
        <v>3273524.4793236591</v>
      </c>
      <c r="G47" s="524">
        <f t="shared" si="12"/>
        <v>670308.0092741577</v>
      </c>
      <c r="H47" s="491">
        <f t="shared" si="13"/>
        <v>670308.0092741577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3273524.4793236591</v>
      </c>
      <c r="E48" s="522">
        <f t="shared" si="10"/>
        <v>286132.54761904763</v>
      </c>
      <c r="F48" s="523">
        <f t="shared" si="11"/>
        <v>2987391.9317046115</v>
      </c>
      <c r="G48" s="524">
        <f t="shared" si="12"/>
        <v>638134.09336828184</v>
      </c>
      <c r="H48" s="491">
        <f t="shared" si="13"/>
        <v>638134.09336828184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2987391.9317046115</v>
      </c>
      <c r="E49" s="522">
        <f t="shared" si="10"/>
        <v>286132.54761904763</v>
      </c>
      <c r="F49" s="523">
        <f t="shared" si="11"/>
        <v>2701259.3840855639</v>
      </c>
      <c r="G49" s="524">
        <f t="shared" si="12"/>
        <v>605960.17746240587</v>
      </c>
      <c r="H49" s="491">
        <f t="shared" si="13"/>
        <v>605960.17746240587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2701259.3840855639</v>
      </c>
      <c r="E50" s="522">
        <f t="shared" si="10"/>
        <v>286132.54761904763</v>
      </c>
      <c r="F50" s="523">
        <f t="shared" si="11"/>
        <v>2415126.8364665164</v>
      </c>
      <c r="G50" s="524">
        <f t="shared" si="12"/>
        <v>573786.26155652991</v>
      </c>
      <c r="H50" s="491">
        <f t="shared" si="13"/>
        <v>573786.26155652991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2415126.8364665164</v>
      </c>
      <c r="E51" s="522">
        <f t="shared" si="10"/>
        <v>286132.54761904763</v>
      </c>
      <c r="F51" s="523">
        <f t="shared" si="11"/>
        <v>2128994.2888474688</v>
      </c>
      <c r="G51" s="524">
        <f t="shared" ref="G51:G72" si="15">+I$12*((D51+F51)/2)+E51</f>
        <v>541612.34565065405</v>
      </c>
      <c r="H51" s="491">
        <f t="shared" ref="H51:H72" si="16">+I$13*((D51+F51)/2)+E51</f>
        <v>541612.34565065405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2128994.2888474688</v>
      </c>
      <c r="E52" s="522">
        <f t="shared" si="10"/>
        <v>286132.54761904763</v>
      </c>
      <c r="F52" s="523">
        <f t="shared" si="11"/>
        <v>1842861.7412284212</v>
      </c>
      <c r="G52" s="524">
        <f t="shared" si="15"/>
        <v>509438.42974477808</v>
      </c>
      <c r="H52" s="491">
        <f t="shared" si="16"/>
        <v>509438.42974477808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1842861.7412284212</v>
      </c>
      <c r="E53" s="522">
        <f t="shared" si="10"/>
        <v>286132.54761904763</v>
      </c>
      <c r="F53" s="523">
        <f t="shared" si="11"/>
        <v>1556729.1936093736</v>
      </c>
      <c r="G53" s="524">
        <f t="shared" si="15"/>
        <v>477264.51383890212</v>
      </c>
      <c r="H53" s="491">
        <f t="shared" si="16"/>
        <v>477264.51383890212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1556729.1936093736</v>
      </c>
      <c r="E54" s="522">
        <f t="shared" si="10"/>
        <v>286132.54761904763</v>
      </c>
      <c r="F54" s="523">
        <f t="shared" si="11"/>
        <v>1270596.6459903261</v>
      </c>
      <c r="G54" s="524">
        <f t="shared" si="15"/>
        <v>445090.59793302615</v>
      </c>
      <c r="H54" s="491">
        <f t="shared" si="16"/>
        <v>445090.59793302615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1270596.6459903261</v>
      </c>
      <c r="E55" s="522">
        <f t="shared" si="10"/>
        <v>286132.54761904763</v>
      </c>
      <c r="F55" s="523">
        <f t="shared" si="11"/>
        <v>984464.09837127849</v>
      </c>
      <c r="G55" s="524">
        <f t="shared" si="15"/>
        <v>412916.68202715018</v>
      </c>
      <c r="H55" s="491">
        <f t="shared" si="16"/>
        <v>412916.68202715018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984464.09837127849</v>
      </c>
      <c r="E56" s="522">
        <f t="shared" si="10"/>
        <v>286132.54761904763</v>
      </c>
      <c r="F56" s="523">
        <f t="shared" si="11"/>
        <v>698331.55075223092</v>
      </c>
      <c r="G56" s="524">
        <f t="shared" si="15"/>
        <v>380742.76612127427</v>
      </c>
      <c r="H56" s="491">
        <f t="shared" si="16"/>
        <v>380742.76612127427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698331.55075223092</v>
      </c>
      <c r="E57" s="522">
        <f t="shared" si="10"/>
        <v>286132.54761904763</v>
      </c>
      <c r="F57" s="523">
        <f t="shared" si="11"/>
        <v>412199.00313318329</v>
      </c>
      <c r="G57" s="524">
        <f t="shared" si="15"/>
        <v>348568.8502153983</v>
      </c>
      <c r="H57" s="491">
        <f t="shared" si="16"/>
        <v>348568.8502153983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412199.00313318329</v>
      </c>
      <c r="E58" s="522">
        <f t="shared" si="10"/>
        <v>286132.54761904763</v>
      </c>
      <c r="F58" s="523">
        <f t="shared" si="11"/>
        <v>126066.45551413565</v>
      </c>
      <c r="G58" s="524">
        <f t="shared" si="15"/>
        <v>316394.93430952239</v>
      </c>
      <c r="H58" s="491">
        <f t="shared" si="16"/>
        <v>316394.93430952239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126066.45551413565</v>
      </c>
      <c r="E59" s="522">
        <f t="shared" si="10"/>
        <v>126066.45551413565</v>
      </c>
      <c r="F59" s="523">
        <f t="shared" si="11"/>
        <v>0</v>
      </c>
      <c r="G59" s="524">
        <f t="shared" si="15"/>
        <v>133154.16988290404</v>
      </c>
      <c r="H59" s="491">
        <f t="shared" si="16"/>
        <v>133154.16988290404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12017567.000000006</v>
      </c>
      <c r="F73" s="375"/>
      <c r="G73" s="375">
        <f>SUM(G17:G72)</f>
        <v>41722598.394770816</v>
      </c>
      <c r="H73" s="375">
        <f>SUM(H17:H72)</f>
        <v>41722598.394770816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1375144.4653373505</v>
      </c>
      <c r="N87" s="546">
        <f>IF(J92&lt;D11,0,VLOOKUP(J92,C17:O72,11))</f>
        <v>1375144.4653373505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1426472.7384823435</v>
      </c>
      <c r="N88" s="550">
        <f>IF(J92&lt;D11,0,VLOOKUP(J92,C99:P154,7))</f>
        <v>1426472.7384823435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51328.273144993</v>
      </c>
      <c r="N89" s="555">
        <f>+N88-N87</f>
        <v>51328.273144993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TP2012164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12017567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286132.54761904763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 t="shared" ref="L99:L104" si="17">+H99</f>
        <v>923325.80014683155</v>
      </c>
      <c r="M99" s="513">
        <f t="shared" ref="M99:M130" si="18">IF(L99&lt;&gt;0,+H99-L99,0)</f>
        <v>0</v>
      </c>
      <c r="N99" s="512">
        <f t="shared" ref="N99:N104" si="19">+I99</f>
        <v>923325.80014683155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 t="shared" si="17"/>
        <v>1769247.0731001948</v>
      </c>
      <c r="M100" s="514">
        <f>IF(L100&lt;&gt;0,+H100-L100,0)</f>
        <v>0</v>
      </c>
      <c r="N100" s="518">
        <f t="shared" si="19"/>
        <v>1769247.0731001948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23">+I101-H101</f>
        <v>0</v>
      </c>
      <c r="K101" s="514"/>
      <c r="L101" s="518">
        <f t="shared" si="17"/>
        <v>1677257.5145835318</v>
      </c>
      <c r="M101" s="514">
        <f>IF(L101&lt;&gt;0,+H101-L101,0)</f>
        <v>0</v>
      </c>
      <c r="N101" s="518">
        <f t="shared" si="19"/>
        <v>1677257.5145835318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23"/>
        <v>0</v>
      </c>
      <c r="K102" s="514"/>
      <c r="L102" s="518">
        <f t="shared" si="17"/>
        <v>1465328.7693981156</v>
      </c>
      <c r="M102" s="514">
        <f>IF(L102&lt;&gt;0,+H102-L102,0)</f>
        <v>0</v>
      </c>
      <c r="N102" s="518">
        <f t="shared" si="19"/>
        <v>1465328.7693981156</v>
      </c>
      <c r="O102" s="514">
        <f>IF(N102&lt;&gt;0,+I102-N102,0)</f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2019</v>
      </c>
      <c r="D103" s="629">
        <v>11023079.709579177</v>
      </c>
      <c r="E103" s="630">
        <v>279478.30232558138</v>
      </c>
      <c r="F103" s="631">
        <v>10743601.407253595</v>
      </c>
      <c r="G103" s="631">
        <v>10883340.558416385</v>
      </c>
      <c r="H103" s="633">
        <v>1444437.0239018579</v>
      </c>
      <c r="I103" s="634">
        <v>1444437.0239018579</v>
      </c>
      <c r="J103" s="514">
        <f t="shared" si="23"/>
        <v>0</v>
      </c>
      <c r="K103" s="514"/>
      <c r="L103" s="518">
        <f t="shared" si="17"/>
        <v>1444437.0239018579</v>
      </c>
      <c r="M103" s="514">
        <f>IF(L103&lt;&gt;0,+H103-L103,0)</f>
        <v>0</v>
      </c>
      <c r="N103" s="518">
        <f t="shared" si="19"/>
        <v>1444437.0239018579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10743601.407253595</v>
      </c>
      <c r="E104" s="630">
        <v>286132.54761904763</v>
      </c>
      <c r="F104" s="631">
        <v>10457468.859634547</v>
      </c>
      <c r="G104" s="631">
        <v>10600535.133444071</v>
      </c>
      <c r="H104" s="633">
        <v>1426472.7384823435</v>
      </c>
      <c r="I104" s="634">
        <v>1426472.7384823435</v>
      </c>
      <c r="J104" s="514">
        <f t="shared" si="23"/>
        <v>0</v>
      </c>
      <c r="K104" s="514"/>
      <c r="L104" s="518">
        <f t="shared" si="17"/>
        <v>1426472.7384823435</v>
      </c>
      <c r="M104" s="514">
        <f>IF(L104&lt;&gt;0,+H104-L104,0)</f>
        <v>0</v>
      </c>
      <c r="N104" s="518">
        <f t="shared" si="19"/>
        <v>1426472.7384823435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10457468.859634547</v>
      </c>
      <c r="E105" s="522">
        <f t="shared" ref="E105:E154" si="24">IF(+$J$96&lt;F104,$J$96,D105)</f>
        <v>286132.54761904763</v>
      </c>
      <c r="F105" s="523">
        <f t="shared" ref="F105:F154" si="25">+D105-E105</f>
        <v>10171336.312015498</v>
      </c>
      <c r="G105" s="523">
        <f t="shared" ref="G105:G154" si="26">+(F105+D105)/2</f>
        <v>10314402.585825022</v>
      </c>
      <c r="H105" s="526">
        <f t="shared" ref="H105:H154" si="27">+J$94*G105+E105</f>
        <v>1445926.2312705484</v>
      </c>
      <c r="I105" s="577">
        <f t="shared" ref="I105:I154" si="28">+J$95*G105+E105</f>
        <v>1445926.2312705484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10171336.312015498</v>
      </c>
      <c r="E106" s="522">
        <f t="shared" si="24"/>
        <v>286132.54761904763</v>
      </c>
      <c r="F106" s="523">
        <f t="shared" si="25"/>
        <v>9885203.7643964496</v>
      </c>
      <c r="G106" s="523">
        <f t="shared" si="26"/>
        <v>10028270.038205974</v>
      </c>
      <c r="H106" s="526">
        <f t="shared" si="27"/>
        <v>1413752.3153646723</v>
      </c>
      <c r="I106" s="577">
        <f t="shared" si="28"/>
        <v>1413752.3153646723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9885203.7643964496</v>
      </c>
      <c r="E107" s="522">
        <f t="shared" si="24"/>
        <v>286132.54761904763</v>
      </c>
      <c r="F107" s="523">
        <f t="shared" si="25"/>
        <v>9599071.216777401</v>
      </c>
      <c r="G107" s="523">
        <f t="shared" si="26"/>
        <v>9742137.4905869253</v>
      </c>
      <c r="H107" s="526">
        <f t="shared" si="27"/>
        <v>1381578.3994587963</v>
      </c>
      <c r="I107" s="577">
        <f t="shared" si="28"/>
        <v>1381578.3994587963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9599071.216777401</v>
      </c>
      <c r="E108" s="522">
        <f t="shared" si="24"/>
        <v>286132.54761904763</v>
      </c>
      <c r="F108" s="523">
        <f t="shared" si="25"/>
        <v>9312938.6691583525</v>
      </c>
      <c r="G108" s="523">
        <f t="shared" si="26"/>
        <v>9456004.9429678768</v>
      </c>
      <c r="H108" s="526">
        <f t="shared" si="27"/>
        <v>1349404.4835529202</v>
      </c>
      <c r="I108" s="577">
        <f t="shared" si="28"/>
        <v>1349404.4835529202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9312938.6691583525</v>
      </c>
      <c r="E109" s="522">
        <f t="shared" si="24"/>
        <v>286132.54761904763</v>
      </c>
      <c r="F109" s="523">
        <f t="shared" si="25"/>
        <v>9026806.121539304</v>
      </c>
      <c r="G109" s="523">
        <f t="shared" si="26"/>
        <v>9169872.3953488283</v>
      </c>
      <c r="H109" s="526">
        <f t="shared" si="27"/>
        <v>1317230.5676470443</v>
      </c>
      <c r="I109" s="577">
        <f t="shared" si="28"/>
        <v>1317230.5676470443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9026806.121539304</v>
      </c>
      <c r="E110" s="522">
        <f t="shared" si="24"/>
        <v>286132.54761904763</v>
      </c>
      <c r="F110" s="523">
        <f t="shared" si="25"/>
        <v>8740673.5739202555</v>
      </c>
      <c r="G110" s="523">
        <f t="shared" si="26"/>
        <v>8883739.8477297798</v>
      </c>
      <c r="H110" s="526">
        <f t="shared" si="27"/>
        <v>1285056.6517411682</v>
      </c>
      <c r="I110" s="577">
        <f t="shared" si="28"/>
        <v>1285056.6517411682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8740673.5739202555</v>
      </c>
      <c r="E111" s="522">
        <f t="shared" si="24"/>
        <v>286132.54761904763</v>
      </c>
      <c r="F111" s="523">
        <f t="shared" si="25"/>
        <v>8454541.026301207</v>
      </c>
      <c r="G111" s="523">
        <f t="shared" si="26"/>
        <v>8597607.3001107313</v>
      </c>
      <c r="H111" s="526">
        <f t="shared" si="27"/>
        <v>1252882.7358352921</v>
      </c>
      <c r="I111" s="577">
        <f t="shared" si="28"/>
        <v>1252882.7358352921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8454541.026301207</v>
      </c>
      <c r="E112" s="522">
        <f t="shared" si="24"/>
        <v>286132.54761904763</v>
      </c>
      <c r="F112" s="523">
        <f t="shared" si="25"/>
        <v>8168408.4786821594</v>
      </c>
      <c r="G112" s="523">
        <f t="shared" si="26"/>
        <v>8311474.7524916828</v>
      </c>
      <c r="H112" s="526">
        <f t="shared" si="27"/>
        <v>1220708.8199294161</v>
      </c>
      <c r="I112" s="577">
        <f t="shared" si="28"/>
        <v>1220708.8199294161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8168408.4786821594</v>
      </c>
      <c r="E113" s="522">
        <f t="shared" si="24"/>
        <v>286132.54761904763</v>
      </c>
      <c r="F113" s="523">
        <f t="shared" si="25"/>
        <v>7882275.9310631119</v>
      </c>
      <c r="G113" s="523">
        <f t="shared" si="26"/>
        <v>8025342.2048726361</v>
      </c>
      <c r="H113" s="526">
        <f t="shared" si="27"/>
        <v>1188534.9040235402</v>
      </c>
      <c r="I113" s="577">
        <f t="shared" si="28"/>
        <v>1188534.9040235402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7882275.9310631119</v>
      </c>
      <c r="E114" s="522">
        <f t="shared" si="24"/>
        <v>286132.54761904763</v>
      </c>
      <c r="F114" s="523">
        <f t="shared" si="25"/>
        <v>7596143.3834440643</v>
      </c>
      <c r="G114" s="523">
        <f t="shared" si="26"/>
        <v>7739209.6572535876</v>
      </c>
      <c r="H114" s="526">
        <f t="shared" si="27"/>
        <v>1156360.9881176641</v>
      </c>
      <c r="I114" s="577">
        <f t="shared" si="28"/>
        <v>1156360.9881176641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7596143.3834440643</v>
      </c>
      <c r="E115" s="522">
        <f t="shared" si="24"/>
        <v>286132.54761904763</v>
      </c>
      <c r="F115" s="523">
        <f t="shared" si="25"/>
        <v>7310010.8358250167</v>
      </c>
      <c r="G115" s="523">
        <f t="shared" si="26"/>
        <v>7453077.109634541</v>
      </c>
      <c r="H115" s="526">
        <f t="shared" si="27"/>
        <v>1124187.0722117883</v>
      </c>
      <c r="I115" s="577">
        <f t="shared" si="28"/>
        <v>1124187.0722117883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7310010.8358250167</v>
      </c>
      <c r="E116" s="522">
        <f t="shared" si="24"/>
        <v>286132.54761904763</v>
      </c>
      <c r="F116" s="523">
        <f t="shared" si="25"/>
        <v>7023878.2882059691</v>
      </c>
      <c r="G116" s="523">
        <f t="shared" si="26"/>
        <v>7166944.5620154925</v>
      </c>
      <c r="H116" s="526">
        <f t="shared" si="27"/>
        <v>1092013.1563059124</v>
      </c>
      <c r="I116" s="577">
        <f t="shared" si="28"/>
        <v>1092013.1563059124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7023878.2882059691</v>
      </c>
      <c r="E117" s="522">
        <f t="shared" si="24"/>
        <v>286132.54761904763</v>
      </c>
      <c r="F117" s="523">
        <f t="shared" si="25"/>
        <v>6737745.7405869216</v>
      </c>
      <c r="G117" s="523">
        <f t="shared" si="26"/>
        <v>6880812.0143964458</v>
      </c>
      <c r="H117" s="526">
        <f t="shared" si="27"/>
        <v>1059839.2404000366</v>
      </c>
      <c r="I117" s="577">
        <f t="shared" si="28"/>
        <v>1059839.2404000366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6737745.7405869216</v>
      </c>
      <c r="E118" s="522">
        <f t="shared" si="24"/>
        <v>286132.54761904763</v>
      </c>
      <c r="F118" s="523">
        <f t="shared" si="25"/>
        <v>6451613.192967874</v>
      </c>
      <c r="G118" s="523">
        <f t="shared" si="26"/>
        <v>6594679.4667773973</v>
      </c>
      <c r="H118" s="526">
        <f t="shared" si="27"/>
        <v>1027665.3244941605</v>
      </c>
      <c r="I118" s="577">
        <f t="shared" si="28"/>
        <v>1027665.3244941605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6451613.192967874</v>
      </c>
      <c r="E119" s="522">
        <f t="shared" si="24"/>
        <v>286132.54761904763</v>
      </c>
      <c r="F119" s="523">
        <f t="shared" si="25"/>
        <v>6165480.6453488264</v>
      </c>
      <c r="G119" s="523">
        <f t="shared" si="26"/>
        <v>6308546.9191583507</v>
      </c>
      <c r="H119" s="526">
        <f t="shared" si="27"/>
        <v>995491.40858828463</v>
      </c>
      <c r="I119" s="577">
        <f t="shared" si="28"/>
        <v>995491.40858828463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6165480.6453488264</v>
      </c>
      <c r="E120" s="522">
        <f t="shared" si="24"/>
        <v>286132.54761904763</v>
      </c>
      <c r="F120" s="523">
        <f t="shared" si="25"/>
        <v>5879348.0977297788</v>
      </c>
      <c r="G120" s="523">
        <f t="shared" si="26"/>
        <v>6022414.3715393022</v>
      </c>
      <c r="H120" s="526">
        <f t="shared" si="27"/>
        <v>963317.49268240854</v>
      </c>
      <c r="I120" s="577">
        <f t="shared" si="28"/>
        <v>963317.49268240854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5879348.0977297788</v>
      </c>
      <c r="E121" s="522">
        <f t="shared" si="24"/>
        <v>286132.54761904763</v>
      </c>
      <c r="F121" s="523">
        <f t="shared" si="25"/>
        <v>5593215.5501107313</v>
      </c>
      <c r="G121" s="523">
        <f t="shared" si="26"/>
        <v>5736281.8239202555</v>
      </c>
      <c r="H121" s="526">
        <f t="shared" si="27"/>
        <v>931143.57677653269</v>
      </c>
      <c r="I121" s="577">
        <f t="shared" si="28"/>
        <v>931143.57677653269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5593215.5501107313</v>
      </c>
      <c r="E122" s="522">
        <f t="shared" si="24"/>
        <v>286132.54761904763</v>
      </c>
      <c r="F122" s="523">
        <f t="shared" si="25"/>
        <v>5307083.0024916837</v>
      </c>
      <c r="G122" s="523">
        <f t="shared" si="26"/>
        <v>5450149.276301207</v>
      </c>
      <c r="H122" s="526">
        <f t="shared" si="27"/>
        <v>898969.6608706566</v>
      </c>
      <c r="I122" s="577">
        <f t="shared" si="28"/>
        <v>898969.6608706566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5307083.0024916837</v>
      </c>
      <c r="E123" s="522">
        <f t="shared" si="24"/>
        <v>286132.54761904763</v>
      </c>
      <c r="F123" s="523">
        <f t="shared" si="25"/>
        <v>5020950.4548726361</v>
      </c>
      <c r="G123" s="523">
        <f t="shared" si="26"/>
        <v>5164016.7286821604</v>
      </c>
      <c r="H123" s="526">
        <f t="shared" si="27"/>
        <v>866795.74496478075</v>
      </c>
      <c r="I123" s="577">
        <f t="shared" si="28"/>
        <v>866795.74496478075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5020950.4548726361</v>
      </c>
      <c r="E124" s="522">
        <f t="shared" si="24"/>
        <v>286132.54761904763</v>
      </c>
      <c r="F124" s="523">
        <f t="shared" si="25"/>
        <v>4734817.9072535885</v>
      </c>
      <c r="G124" s="523">
        <f t="shared" si="26"/>
        <v>4877884.1810631119</v>
      </c>
      <c r="H124" s="526">
        <f t="shared" si="27"/>
        <v>834621.82905890467</v>
      </c>
      <c r="I124" s="577">
        <f t="shared" si="28"/>
        <v>834621.82905890467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4734817.9072535885</v>
      </c>
      <c r="E125" s="522">
        <f t="shared" si="24"/>
        <v>286132.54761904763</v>
      </c>
      <c r="F125" s="523">
        <f t="shared" si="25"/>
        <v>4448685.359634541</v>
      </c>
      <c r="G125" s="523">
        <f t="shared" si="26"/>
        <v>4591751.6334440652</v>
      </c>
      <c r="H125" s="526">
        <f t="shared" si="27"/>
        <v>802447.91315302893</v>
      </c>
      <c r="I125" s="577">
        <f t="shared" si="28"/>
        <v>802447.91315302893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4448685.359634541</v>
      </c>
      <c r="E126" s="522">
        <f t="shared" si="24"/>
        <v>286132.54761904763</v>
      </c>
      <c r="F126" s="523">
        <f t="shared" si="25"/>
        <v>4162552.8120154934</v>
      </c>
      <c r="G126" s="523">
        <f t="shared" si="26"/>
        <v>4305619.0858250167</v>
      </c>
      <c r="H126" s="526">
        <f t="shared" si="27"/>
        <v>770273.99724715296</v>
      </c>
      <c r="I126" s="577">
        <f t="shared" si="28"/>
        <v>770273.99724715296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4162552.8120154934</v>
      </c>
      <c r="E127" s="522">
        <f t="shared" si="24"/>
        <v>286132.54761904763</v>
      </c>
      <c r="F127" s="523">
        <f t="shared" si="25"/>
        <v>3876420.2643964458</v>
      </c>
      <c r="G127" s="523">
        <f t="shared" si="26"/>
        <v>4019486.5382059696</v>
      </c>
      <c r="H127" s="526">
        <f t="shared" si="27"/>
        <v>738100.08134127699</v>
      </c>
      <c r="I127" s="577">
        <f t="shared" si="28"/>
        <v>738100.08134127699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3876420.2643964458</v>
      </c>
      <c r="E128" s="522">
        <f t="shared" si="24"/>
        <v>286132.54761904763</v>
      </c>
      <c r="F128" s="523">
        <f t="shared" si="25"/>
        <v>3590287.7167773983</v>
      </c>
      <c r="G128" s="523">
        <f t="shared" si="26"/>
        <v>3733353.990586922</v>
      </c>
      <c r="H128" s="526">
        <f t="shared" si="27"/>
        <v>705926.16543540102</v>
      </c>
      <c r="I128" s="577">
        <f t="shared" si="28"/>
        <v>705926.16543540102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3590287.7167773983</v>
      </c>
      <c r="E129" s="522">
        <f t="shared" si="24"/>
        <v>286132.54761904763</v>
      </c>
      <c r="F129" s="523">
        <f t="shared" si="25"/>
        <v>3304155.1691583507</v>
      </c>
      <c r="G129" s="523">
        <f t="shared" si="26"/>
        <v>3447221.4429678745</v>
      </c>
      <c r="H129" s="526">
        <f t="shared" si="27"/>
        <v>673752.24952952517</v>
      </c>
      <c r="I129" s="577">
        <f t="shared" si="28"/>
        <v>673752.24952952517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3304155.1691583507</v>
      </c>
      <c r="E130" s="522">
        <f t="shared" si="24"/>
        <v>286132.54761904763</v>
      </c>
      <c r="F130" s="523">
        <f t="shared" si="25"/>
        <v>3018022.6215393031</v>
      </c>
      <c r="G130" s="523">
        <f t="shared" si="26"/>
        <v>3161088.8953488269</v>
      </c>
      <c r="H130" s="526">
        <f t="shared" si="27"/>
        <v>641578.33362364909</v>
      </c>
      <c r="I130" s="577">
        <f t="shared" si="28"/>
        <v>641578.33362364909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3018022.6215393031</v>
      </c>
      <c r="E131" s="522">
        <f t="shared" si="24"/>
        <v>286132.54761904763</v>
      </c>
      <c r="F131" s="523">
        <f t="shared" si="25"/>
        <v>2731890.0739202555</v>
      </c>
      <c r="G131" s="523">
        <f t="shared" si="26"/>
        <v>2874956.3477297793</v>
      </c>
      <c r="H131" s="526">
        <f t="shared" si="27"/>
        <v>609404.41771777323</v>
      </c>
      <c r="I131" s="577">
        <f t="shared" si="28"/>
        <v>609404.41771777323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2731890.0739202555</v>
      </c>
      <c r="E132" s="522">
        <f t="shared" si="24"/>
        <v>286132.54761904763</v>
      </c>
      <c r="F132" s="523">
        <f t="shared" si="25"/>
        <v>2445757.526301208</v>
      </c>
      <c r="G132" s="523">
        <f t="shared" si="26"/>
        <v>2588823.8001107317</v>
      </c>
      <c r="H132" s="526">
        <f t="shared" si="27"/>
        <v>577230.50181189727</v>
      </c>
      <c r="I132" s="577">
        <f t="shared" si="28"/>
        <v>577230.50181189727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2445757.526301208</v>
      </c>
      <c r="E133" s="522">
        <f t="shared" si="24"/>
        <v>286132.54761904763</v>
      </c>
      <c r="F133" s="523">
        <f t="shared" si="25"/>
        <v>2159624.9786821604</v>
      </c>
      <c r="G133" s="523">
        <f t="shared" si="26"/>
        <v>2302691.2524916842</v>
      </c>
      <c r="H133" s="526">
        <f t="shared" si="27"/>
        <v>545056.5859060213</v>
      </c>
      <c r="I133" s="577">
        <f t="shared" si="28"/>
        <v>545056.5859060213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2159624.9786821604</v>
      </c>
      <c r="E134" s="522">
        <f t="shared" si="24"/>
        <v>286132.54761904763</v>
      </c>
      <c r="F134" s="523">
        <f t="shared" si="25"/>
        <v>1873492.4310631128</v>
      </c>
      <c r="G134" s="523">
        <f t="shared" si="26"/>
        <v>2016558.7048726366</v>
      </c>
      <c r="H134" s="526">
        <f t="shared" si="27"/>
        <v>512882.67000014539</v>
      </c>
      <c r="I134" s="577">
        <f t="shared" si="28"/>
        <v>512882.67000014539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1873492.4310631128</v>
      </c>
      <c r="E135" s="522">
        <f t="shared" si="24"/>
        <v>286132.54761904763</v>
      </c>
      <c r="F135" s="523">
        <f t="shared" si="25"/>
        <v>1587359.8834440652</v>
      </c>
      <c r="G135" s="523">
        <f t="shared" si="26"/>
        <v>1730426.157253589</v>
      </c>
      <c r="H135" s="526">
        <f t="shared" si="27"/>
        <v>480708.75409426948</v>
      </c>
      <c r="I135" s="577">
        <f t="shared" si="28"/>
        <v>480708.75409426948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1587359.8834440652</v>
      </c>
      <c r="E136" s="522">
        <f t="shared" si="24"/>
        <v>286132.54761904763</v>
      </c>
      <c r="F136" s="523">
        <f t="shared" si="25"/>
        <v>1301227.3358250177</v>
      </c>
      <c r="G136" s="523">
        <f t="shared" si="26"/>
        <v>1444293.6096345414</v>
      </c>
      <c r="H136" s="526">
        <f t="shared" si="27"/>
        <v>448534.83818839351</v>
      </c>
      <c r="I136" s="577">
        <f t="shared" si="28"/>
        <v>448534.83818839351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1301227.3358250177</v>
      </c>
      <c r="E137" s="522">
        <f t="shared" si="24"/>
        <v>286132.54761904763</v>
      </c>
      <c r="F137" s="523">
        <f t="shared" si="25"/>
        <v>1015094.7882059701</v>
      </c>
      <c r="G137" s="523">
        <f t="shared" si="26"/>
        <v>1158161.0620154939</v>
      </c>
      <c r="H137" s="526">
        <f t="shared" si="27"/>
        <v>416360.92228251754</v>
      </c>
      <c r="I137" s="577">
        <f t="shared" si="28"/>
        <v>416360.92228251754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1015094.7882059701</v>
      </c>
      <c r="E138" s="522">
        <f t="shared" si="24"/>
        <v>286132.54761904763</v>
      </c>
      <c r="F138" s="523">
        <f t="shared" si="25"/>
        <v>728962.2405869225</v>
      </c>
      <c r="G138" s="523">
        <f t="shared" si="26"/>
        <v>872028.51439644629</v>
      </c>
      <c r="H138" s="526">
        <f t="shared" si="27"/>
        <v>384187.00637664157</v>
      </c>
      <c r="I138" s="577">
        <f t="shared" si="28"/>
        <v>384187.00637664157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728962.2405869225</v>
      </c>
      <c r="E139" s="522">
        <f t="shared" si="24"/>
        <v>286132.54761904763</v>
      </c>
      <c r="F139" s="523">
        <f t="shared" si="25"/>
        <v>442829.69296787487</v>
      </c>
      <c r="G139" s="523">
        <f t="shared" si="26"/>
        <v>585895.96677739872</v>
      </c>
      <c r="H139" s="526">
        <f t="shared" si="27"/>
        <v>352013.09047076566</v>
      </c>
      <c r="I139" s="577">
        <f t="shared" si="28"/>
        <v>352013.09047076566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442829.69296787487</v>
      </c>
      <c r="E140" s="522">
        <f t="shared" si="24"/>
        <v>286132.54761904763</v>
      </c>
      <c r="F140" s="523">
        <f t="shared" si="25"/>
        <v>156697.14534882724</v>
      </c>
      <c r="G140" s="523">
        <f t="shared" si="26"/>
        <v>299763.41915835103</v>
      </c>
      <c r="H140" s="526">
        <f t="shared" si="27"/>
        <v>319839.17456488969</v>
      </c>
      <c r="I140" s="577">
        <f t="shared" si="28"/>
        <v>319839.17456488969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156697.14534882724</v>
      </c>
      <c r="E141" s="522">
        <f t="shared" si="24"/>
        <v>156697.14534882724</v>
      </c>
      <c r="F141" s="523">
        <f t="shared" si="25"/>
        <v>0</v>
      </c>
      <c r="G141" s="523">
        <f t="shared" si="26"/>
        <v>78348.572674413619</v>
      </c>
      <c r="H141" s="526">
        <f t="shared" si="27"/>
        <v>165506.97984527927</v>
      </c>
      <c r="I141" s="577">
        <f t="shared" si="28"/>
        <v>165506.97984527927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12017567</v>
      </c>
      <c r="F155" s="375"/>
      <c r="G155" s="375"/>
      <c r="H155" s="375">
        <f>SUM(H99:H154)</f>
        <v>40655353.204496033</v>
      </c>
      <c r="I155" s="375">
        <f>SUM(I99:I154)</f>
        <v>40655353.204496033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679924.72685761354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679924.72685761354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468</v>
      </c>
      <c r="E9" s="637" t="s">
        <v>399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5738013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136619.35714285713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824555.33054261771</v>
      </c>
      <c r="H20" s="639">
        <v>824555.33054261771</v>
      </c>
      <c r="I20" s="511">
        <f t="shared" si="3"/>
        <v>0</v>
      </c>
      <c r="J20" s="511"/>
      <c r="K20" s="518">
        <f t="shared" si="0"/>
        <v>824555.33054261771</v>
      </c>
      <c r="L20" s="519">
        <f t="shared" si="1"/>
        <v>0</v>
      </c>
      <c r="M20" s="518">
        <f t="shared" si="2"/>
        <v>824555.33054261771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139951.53658536586</v>
      </c>
      <c r="F21" s="631">
        <v>5176662.6291179359</v>
      </c>
      <c r="G21" s="630">
        <v>806768.31610667519</v>
      </c>
      <c r="H21" s="639">
        <v>806768.31610667519</v>
      </c>
      <c r="I21" s="511">
        <f t="shared" si="3"/>
        <v>0</v>
      </c>
      <c r="J21" s="511"/>
      <c r="K21" s="518">
        <f t="shared" si="0"/>
        <v>806768.31610667519</v>
      </c>
      <c r="L21" s="519">
        <f t="shared" si="1"/>
        <v>0</v>
      </c>
      <c r="M21" s="518">
        <f t="shared" si="2"/>
        <v>806768.31610667519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/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662546.66149504599</v>
      </c>
      <c r="H22" s="639">
        <v>662546.66149504599</v>
      </c>
      <c r="I22" s="511">
        <f t="shared" si="3"/>
        <v>0</v>
      </c>
      <c r="J22" s="511"/>
      <c r="K22" s="518">
        <f t="shared" si="0"/>
        <v>662546.66149504599</v>
      </c>
      <c r="L22" s="519">
        <f t="shared" si="1"/>
        <v>0</v>
      </c>
      <c r="M22" s="518">
        <f t="shared" si="2"/>
        <v>662546.66149504599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5043220.4663272379</v>
      </c>
      <c r="E23" s="630">
        <v>136619.35714285713</v>
      </c>
      <c r="F23" s="631">
        <v>4906601.1091843806</v>
      </c>
      <c r="G23" s="630">
        <v>663982.51182654442</v>
      </c>
      <c r="H23" s="639">
        <v>663982.51182654442</v>
      </c>
      <c r="I23" s="511">
        <f t="shared" si="3"/>
        <v>0</v>
      </c>
      <c r="J23" s="511"/>
      <c r="K23" s="518">
        <f t="shared" ref="K23" si="7">G23</f>
        <v>663982.51182654442</v>
      </c>
      <c r="L23" s="519">
        <f t="shared" ref="L23" si="8">IF(K23&lt;&gt;0,+G23-K23,0)</f>
        <v>0</v>
      </c>
      <c r="M23" s="518">
        <f t="shared" ref="M23" si="9">H23</f>
        <v>663982.51182654442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523">
        <f>IF(F23+SUM(E$17:E23)=D$10,F23,D$10-SUM(E$17:E23))</f>
        <v>4900091.7353897123</v>
      </c>
      <c r="E24" s="522">
        <f t="shared" ref="E24:E72" si="10">IF(+$I$14&lt;F23,$I$14,D24)</f>
        <v>136619.35714285713</v>
      </c>
      <c r="F24" s="523">
        <f t="shared" ref="F24:F72" si="11">+D24-E24</f>
        <v>4763472.378246855</v>
      </c>
      <c r="G24" s="524">
        <f t="shared" ref="G24:G50" si="12">+I$12*((D24+F24)/2)+E24</f>
        <v>679924.72685761354</v>
      </c>
      <c r="H24" s="491">
        <f t="shared" ref="H24:H50" si="13">+I$13*((D24+F24)/2)+E24</f>
        <v>679924.72685761354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4763472.378246855</v>
      </c>
      <c r="E25" s="522">
        <f t="shared" si="10"/>
        <v>136619.35714285713</v>
      </c>
      <c r="F25" s="523">
        <f t="shared" si="11"/>
        <v>4626853.0211039977</v>
      </c>
      <c r="G25" s="524">
        <f t="shared" si="12"/>
        <v>664562.68662693922</v>
      </c>
      <c r="H25" s="491">
        <f t="shared" si="13"/>
        <v>664562.68662693922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4626853.0211039977</v>
      </c>
      <c r="E26" s="522">
        <f t="shared" si="10"/>
        <v>136619.35714285713</v>
      </c>
      <c r="F26" s="523">
        <f t="shared" si="11"/>
        <v>4490233.6639611404</v>
      </c>
      <c r="G26" s="524">
        <f t="shared" si="12"/>
        <v>649200.64639626502</v>
      </c>
      <c r="H26" s="491">
        <f t="shared" si="13"/>
        <v>649200.64639626502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4490233.6639611404</v>
      </c>
      <c r="E27" s="522">
        <f t="shared" si="10"/>
        <v>136619.35714285713</v>
      </c>
      <c r="F27" s="523">
        <f t="shared" si="11"/>
        <v>4353614.3068182832</v>
      </c>
      <c r="G27" s="524">
        <f t="shared" si="12"/>
        <v>633838.6061655907</v>
      </c>
      <c r="H27" s="491">
        <f t="shared" si="13"/>
        <v>633838.6061655907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4353614.3068182832</v>
      </c>
      <c r="E28" s="522">
        <f t="shared" si="10"/>
        <v>136619.35714285713</v>
      </c>
      <c r="F28" s="523">
        <f t="shared" si="11"/>
        <v>4216994.9496754259</v>
      </c>
      <c r="G28" s="524">
        <f t="shared" si="12"/>
        <v>618476.56593491649</v>
      </c>
      <c r="H28" s="491">
        <f t="shared" si="13"/>
        <v>618476.56593491649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4216994.9496754259</v>
      </c>
      <c r="E29" s="522">
        <f t="shared" si="10"/>
        <v>136619.35714285713</v>
      </c>
      <c r="F29" s="523">
        <f t="shared" si="11"/>
        <v>4080375.5925325686</v>
      </c>
      <c r="G29" s="524">
        <f t="shared" si="12"/>
        <v>603114.52570424229</v>
      </c>
      <c r="H29" s="491">
        <f t="shared" si="13"/>
        <v>603114.52570424229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4080375.5925325686</v>
      </c>
      <c r="E30" s="522">
        <f t="shared" si="10"/>
        <v>136619.35714285713</v>
      </c>
      <c r="F30" s="523">
        <f t="shared" si="11"/>
        <v>3943756.2353897113</v>
      </c>
      <c r="G30" s="524">
        <f t="shared" si="12"/>
        <v>587752.48547356797</v>
      </c>
      <c r="H30" s="491">
        <f t="shared" si="13"/>
        <v>587752.48547356797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3943756.2353897113</v>
      </c>
      <c r="E31" s="522">
        <f t="shared" si="10"/>
        <v>136619.35714285713</v>
      </c>
      <c r="F31" s="523">
        <f t="shared" si="11"/>
        <v>3807136.8782468541</v>
      </c>
      <c r="G31" s="524">
        <f t="shared" si="12"/>
        <v>572390.44524289377</v>
      </c>
      <c r="H31" s="491">
        <f t="shared" si="13"/>
        <v>572390.44524289377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3807136.8782468541</v>
      </c>
      <c r="E32" s="522">
        <f t="shared" si="10"/>
        <v>136619.35714285713</v>
      </c>
      <c r="F32" s="523">
        <f t="shared" si="11"/>
        <v>3670517.5211039968</v>
      </c>
      <c r="G32" s="524">
        <f t="shared" si="12"/>
        <v>557028.40501221956</v>
      </c>
      <c r="H32" s="491">
        <f t="shared" si="13"/>
        <v>557028.40501221956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3670517.5211039968</v>
      </c>
      <c r="E33" s="522">
        <f t="shared" si="10"/>
        <v>136619.35714285713</v>
      </c>
      <c r="F33" s="523">
        <f t="shared" si="11"/>
        <v>3533898.1639611395</v>
      </c>
      <c r="G33" s="524">
        <f t="shared" si="12"/>
        <v>541666.36478154524</v>
      </c>
      <c r="H33" s="491">
        <f t="shared" si="13"/>
        <v>541666.36478154524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3533898.1639611395</v>
      </c>
      <c r="E34" s="522">
        <f t="shared" si="10"/>
        <v>136619.35714285713</v>
      </c>
      <c r="F34" s="523">
        <f t="shared" si="11"/>
        <v>3397278.8068182822</v>
      </c>
      <c r="G34" s="524">
        <f t="shared" si="12"/>
        <v>526304.32455087104</v>
      </c>
      <c r="H34" s="491">
        <f t="shared" si="13"/>
        <v>526304.32455087104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3397278.8068182822</v>
      </c>
      <c r="E35" s="522">
        <f t="shared" si="10"/>
        <v>136619.35714285713</v>
      </c>
      <c r="F35" s="523">
        <f t="shared" si="11"/>
        <v>3260659.449675425</v>
      </c>
      <c r="G35" s="524">
        <f t="shared" si="12"/>
        <v>510942.28432019684</v>
      </c>
      <c r="H35" s="491">
        <f t="shared" si="13"/>
        <v>510942.28432019684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3260659.449675425</v>
      </c>
      <c r="E36" s="522">
        <f t="shared" si="10"/>
        <v>136619.35714285713</v>
      </c>
      <c r="F36" s="523">
        <f t="shared" si="11"/>
        <v>3124040.0925325677</v>
      </c>
      <c r="G36" s="524">
        <f t="shared" si="12"/>
        <v>495580.24408952252</v>
      </c>
      <c r="H36" s="491">
        <f t="shared" si="13"/>
        <v>495580.24408952252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3124040.0925325677</v>
      </c>
      <c r="E37" s="522">
        <f t="shared" si="10"/>
        <v>136619.35714285713</v>
      </c>
      <c r="F37" s="523">
        <f t="shared" si="11"/>
        <v>2987420.7353897104</v>
      </c>
      <c r="G37" s="524">
        <f t="shared" si="12"/>
        <v>480218.20385884831</v>
      </c>
      <c r="H37" s="491">
        <f t="shared" si="13"/>
        <v>480218.20385884831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2987420.7353897104</v>
      </c>
      <c r="E38" s="522">
        <f t="shared" si="10"/>
        <v>136619.35714285713</v>
      </c>
      <c r="F38" s="523">
        <f t="shared" si="11"/>
        <v>2850801.3782468531</v>
      </c>
      <c r="G38" s="524">
        <f t="shared" si="12"/>
        <v>464856.16362817411</v>
      </c>
      <c r="H38" s="491">
        <f t="shared" si="13"/>
        <v>464856.16362817411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2850801.3782468531</v>
      </c>
      <c r="E39" s="522">
        <f t="shared" si="10"/>
        <v>136619.35714285713</v>
      </c>
      <c r="F39" s="523">
        <f t="shared" si="11"/>
        <v>2714182.0211039959</v>
      </c>
      <c r="G39" s="524">
        <f t="shared" si="12"/>
        <v>449494.12339749979</v>
      </c>
      <c r="H39" s="491">
        <f t="shared" si="13"/>
        <v>449494.12339749979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2714182.0211039959</v>
      </c>
      <c r="E40" s="522">
        <f t="shared" si="10"/>
        <v>136619.35714285713</v>
      </c>
      <c r="F40" s="523">
        <f t="shared" si="11"/>
        <v>2577562.6639611386</v>
      </c>
      <c r="G40" s="524">
        <f t="shared" si="12"/>
        <v>434132.08316682559</v>
      </c>
      <c r="H40" s="491">
        <f t="shared" si="13"/>
        <v>434132.08316682559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2577562.6639611386</v>
      </c>
      <c r="E41" s="522">
        <f t="shared" si="10"/>
        <v>136619.35714285713</v>
      </c>
      <c r="F41" s="523">
        <f t="shared" si="11"/>
        <v>2440943.3068182813</v>
      </c>
      <c r="G41" s="524">
        <f t="shared" si="12"/>
        <v>418770.04293615138</v>
      </c>
      <c r="H41" s="491">
        <f t="shared" si="13"/>
        <v>418770.04293615138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2440943.3068182813</v>
      </c>
      <c r="E42" s="522">
        <f t="shared" si="10"/>
        <v>136619.35714285713</v>
      </c>
      <c r="F42" s="523">
        <f t="shared" si="11"/>
        <v>2304323.949675424</v>
      </c>
      <c r="G42" s="524">
        <f t="shared" si="12"/>
        <v>403408.00270547706</v>
      </c>
      <c r="H42" s="491">
        <f t="shared" si="13"/>
        <v>403408.00270547706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2304323.949675424</v>
      </c>
      <c r="E43" s="522">
        <f t="shared" si="10"/>
        <v>136619.35714285713</v>
      </c>
      <c r="F43" s="523">
        <f t="shared" si="11"/>
        <v>2167704.5925325667</v>
      </c>
      <c r="G43" s="524">
        <f t="shared" si="12"/>
        <v>388045.96247480286</v>
      </c>
      <c r="H43" s="491">
        <f t="shared" si="13"/>
        <v>388045.96247480286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2167704.5925325667</v>
      </c>
      <c r="E44" s="522">
        <f t="shared" si="10"/>
        <v>136619.35714285713</v>
      </c>
      <c r="F44" s="523">
        <f t="shared" si="11"/>
        <v>2031085.2353897097</v>
      </c>
      <c r="G44" s="524">
        <f t="shared" si="12"/>
        <v>372683.92224412865</v>
      </c>
      <c r="H44" s="491">
        <f t="shared" si="13"/>
        <v>372683.92224412865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2031085.2353897097</v>
      </c>
      <c r="E45" s="522">
        <f t="shared" si="10"/>
        <v>136619.35714285713</v>
      </c>
      <c r="F45" s="523">
        <f t="shared" si="11"/>
        <v>1894465.8782468527</v>
      </c>
      <c r="G45" s="524">
        <f t="shared" si="12"/>
        <v>357321.88201345445</v>
      </c>
      <c r="H45" s="491">
        <f t="shared" si="13"/>
        <v>357321.88201345445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1894465.8782468527</v>
      </c>
      <c r="E46" s="522">
        <f t="shared" si="10"/>
        <v>136619.35714285713</v>
      </c>
      <c r="F46" s="523">
        <f t="shared" si="11"/>
        <v>1757846.5211039956</v>
      </c>
      <c r="G46" s="524">
        <f t="shared" si="12"/>
        <v>341959.84178278019</v>
      </c>
      <c r="H46" s="491">
        <f t="shared" si="13"/>
        <v>341959.84178278019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1757846.5211039956</v>
      </c>
      <c r="E47" s="522">
        <f t="shared" si="10"/>
        <v>136619.35714285713</v>
      </c>
      <c r="F47" s="523">
        <f t="shared" si="11"/>
        <v>1621227.1639611386</v>
      </c>
      <c r="G47" s="524">
        <f t="shared" si="12"/>
        <v>326597.80155210604</v>
      </c>
      <c r="H47" s="491">
        <f t="shared" si="13"/>
        <v>326597.80155210604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1621227.1639611386</v>
      </c>
      <c r="E48" s="522">
        <f t="shared" si="10"/>
        <v>136619.35714285713</v>
      </c>
      <c r="F48" s="523">
        <f t="shared" si="11"/>
        <v>1484607.8068182815</v>
      </c>
      <c r="G48" s="524">
        <f t="shared" si="12"/>
        <v>311235.76132143172</v>
      </c>
      <c r="H48" s="491">
        <f t="shared" si="13"/>
        <v>311235.76132143172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1484607.8068182815</v>
      </c>
      <c r="E49" s="522">
        <f t="shared" si="10"/>
        <v>136619.35714285713</v>
      </c>
      <c r="F49" s="523">
        <f t="shared" si="11"/>
        <v>1347988.4496754245</v>
      </c>
      <c r="G49" s="524">
        <f t="shared" si="12"/>
        <v>295873.72109075758</v>
      </c>
      <c r="H49" s="491">
        <f t="shared" si="13"/>
        <v>295873.72109075758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1347988.4496754245</v>
      </c>
      <c r="E50" s="522">
        <f t="shared" si="10"/>
        <v>136619.35714285713</v>
      </c>
      <c r="F50" s="523">
        <f t="shared" si="11"/>
        <v>1211369.0925325674</v>
      </c>
      <c r="G50" s="524">
        <f t="shared" si="12"/>
        <v>280511.68086008332</v>
      </c>
      <c r="H50" s="491">
        <f t="shared" si="13"/>
        <v>280511.68086008332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1211369.0925325674</v>
      </c>
      <c r="E51" s="522">
        <f t="shared" si="10"/>
        <v>136619.35714285713</v>
      </c>
      <c r="F51" s="523">
        <f t="shared" si="11"/>
        <v>1074749.7353897104</v>
      </c>
      <c r="G51" s="524">
        <f t="shared" ref="G51:G72" si="15">+I$12*((D51+F51)/2)+E51</f>
        <v>265149.64062940911</v>
      </c>
      <c r="H51" s="491">
        <f t="shared" ref="H51:H72" si="16">+I$13*((D51+F51)/2)+E51</f>
        <v>265149.64062940911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1074749.7353897104</v>
      </c>
      <c r="E52" s="522">
        <f t="shared" si="10"/>
        <v>136619.35714285713</v>
      </c>
      <c r="F52" s="523">
        <f t="shared" si="11"/>
        <v>938130.37824685324</v>
      </c>
      <c r="G52" s="524">
        <f t="shared" si="15"/>
        <v>249787.60039873491</v>
      </c>
      <c r="H52" s="491">
        <f t="shared" si="16"/>
        <v>249787.60039873491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938130.37824685324</v>
      </c>
      <c r="E53" s="522">
        <f t="shared" si="10"/>
        <v>136619.35714285713</v>
      </c>
      <c r="F53" s="523">
        <f t="shared" si="11"/>
        <v>801511.02110399609</v>
      </c>
      <c r="G53" s="524">
        <f t="shared" si="15"/>
        <v>234425.56016806068</v>
      </c>
      <c r="H53" s="491">
        <f t="shared" si="16"/>
        <v>234425.56016806068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801511.02110399609</v>
      </c>
      <c r="E54" s="522">
        <f t="shared" si="10"/>
        <v>136619.35714285713</v>
      </c>
      <c r="F54" s="523">
        <f t="shared" si="11"/>
        <v>664891.66396113893</v>
      </c>
      <c r="G54" s="524">
        <f t="shared" si="15"/>
        <v>219063.51993738645</v>
      </c>
      <c r="H54" s="491">
        <f t="shared" si="16"/>
        <v>219063.51993738645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664891.66396113893</v>
      </c>
      <c r="E55" s="522">
        <f t="shared" si="10"/>
        <v>136619.35714285713</v>
      </c>
      <c r="F55" s="523">
        <f t="shared" si="11"/>
        <v>528272.30681828177</v>
      </c>
      <c r="G55" s="524">
        <f t="shared" si="15"/>
        <v>203701.47970671224</v>
      </c>
      <c r="H55" s="491">
        <f t="shared" si="16"/>
        <v>203701.47970671224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528272.30681828177</v>
      </c>
      <c r="E56" s="522">
        <f t="shared" si="10"/>
        <v>136619.35714285713</v>
      </c>
      <c r="F56" s="523">
        <f t="shared" si="11"/>
        <v>391652.94967542461</v>
      </c>
      <c r="G56" s="524">
        <f t="shared" si="15"/>
        <v>188339.43947603798</v>
      </c>
      <c r="H56" s="491">
        <f t="shared" si="16"/>
        <v>188339.43947603798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391652.94967542461</v>
      </c>
      <c r="E57" s="522">
        <f t="shared" si="10"/>
        <v>136619.35714285713</v>
      </c>
      <c r="F57" s="523">
        <f t="shared" si="11"/>
        <v>255033.59253256748</v>
      </c>
      <c r="G57" s="524">
        <f t="shared" si="15"/>
        <v>172977.39924536378</v>
      </c>
      <c r="H57" s="491">
        <f t="shared" si="16"/>
        <v>172977.39924536378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255033.59253256748</v>
      </c>
      <c r="E58" s="522">
        <f t="shared" si="10"/>
        <v>136619.35714285713</v>
      </c>
      <c r="F58" s="523">
        <f t="shared" si="11"/>
        <v>118414.23538971035</v>
      </c>
      <c r="G58" s="524">
        <f t="shared" si="15"/>
        <v>157615.35901468954</v>
      </c>
      <c r="H58" s="491">
        <f t="shared" si="16"/>
        <v>157615.35901468954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118414.23538971035</v>
      </c>
      <c r="E59" s="522">
        <f t="shared" si="10"/>
        <v>118414.23538971035</v>
      </c>
      <c r="F59" s="523">
        <f t="shared" si="11"/>
        <v>0</v>
      </c>
      <c r="G59" s="524">
        <f t="shared" si="15"/>
        <v>125071.72626795799</v>
      </c>
      <c r="H59" s="491">
        <f t="shared" si="16"/>
        <v>125071.72626795799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5738013</v>
      </c>
      <c r="F73" s="375"/>
      <c r="G73" s="375">
        <f>SUM(G17:G72)</f>
        <v>20206530.570258357</v>
      </c>
      <c r="H73" s="375">
        <f>SUM(H17:H72)</f>
        <v>20206530.570258357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662546.66149504599</v>
      </c>
      <c r="N87" s="546">
        <f>IF(J92&lt;D11,0,VLOOKUP(J92,C17:O72,11))</f>
        <v>662546.66149504599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687206.11858859565</v>
      </c>
      <c r="N88" s="550">
        <f>IF(J92&lt;D11,0,VLOOKUP(J92,C99:P154,7))</f>
        <v>687206.11858859565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24659.457093549659</v>
      </c>
      <c r="N89" s="555">
        <f>+N88-N87</f>
        <v>24659.457093549659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TP2013081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5738013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136619.35714285713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 t="shared" ref="L99:L104" si="17">+H99</f>
        <v>387768.60042600508</v>
      </c>
      <c r="M99" s="513">
        <f t="shared" ref="M99:M130" si="18">IF(L99&lt;&gt;0,+H99-L99,0)</f>
        <v>0</v>
      </c>
      <c r="N99" s="512">
        <f t="shared" ref="N99:N104" si="19">+I99</f>
        <v>387768.60042600508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 t="shared" si="17"/>
        <v>851970.67799992743</v>
      </c>
      <c r="M100" s="514">
        <f>IF(L100&lt;&gt;0,+H100-L100,0)</f>
        <v>0</v>
      </c>
      <c r="N100" s="518">
        <f t="shared" si="19"/>
        <v>851970.67799992743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23">+I101-H101</f>
        <v>0</v>
      </c>
      <c r="K101" s="514"/>
      <c r="L101" s="518">
        <f t="shared" si="17"/>
        <v>807737.36918670509</v>
      </c>
      <c r="M101" s="514">
        <f>IF(L101&lt;&gt;0,+H101-L101,0)</f>
        <v>0</v>
      </c>
      <c r="N101" s="518">
        <f t="shared" si="19"/>
        <v>807737.36918670509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23"/>
        <v>0</v>
      </c>
      <c r="K102" s="514"/>
      <c r="L102" s="518">
        <f t="shared" si="17"/>
        <v>705646.81176386797</v>
      </c>
      <c r="M102" s="514">
        <f>IF(L102&lt;&gt;0,+H102-L102,0)</f>
        <v>0</v>
      </c>
      <c r="N102" s="518">
        <f t="shared" si="19"/>
        <v>705646.81176386797</v>
      </c>
      <c r="O102" s="514">
        <f>IF(N102&lt;&gt;0,+I102-N102,0)</f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2019</v>
      </c>
      <c r="D103" s="629">
        <v>5319973.8907807302</v>
      </c>
      <c r="E103" s="630">
        <v>133442.16279069768</v>
      </c>
      <c r="F103" s="631">
        <v>5186531.7279900322</v>
      </c>
      <c r="G103" s="631">
        <v>5253252.8093853816</v>
      </c>
      <c r="H103" s="633">
        <v>695753.21463092987</v>
      </c>
      <c r="I103" s="634">
        <v>695753.21463092987</v>
      </c>
      <c r="J103" s="514">
        <f t="shared" si="23"/>
        <v>0</v>
      </c>
      <c r="K103" s="514"/>
      <c r="L103" s="518">
        <f t="shared" si="17"/>
        <v>695753.21463092987</v>
      </c>
      <c r="M103" s="514">
        <f>IF(L103&lt;&gt;0,+H103-L103,0)</f>
        <v>0</v>
      </c>
      <c r="N103" s="518">
        <f t="shared" si="19"/>
        <v>695753.21463092987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5186531.7279900322</v>
      </c>
      <c r="E104" s="630">
        <v>136619.35714285713</v>
      </c>
      <c r="F104" s="631">
        <v>5049912.3708471749</v>
      </c>
      <c r="G104" s="631">
        <v>5118222.049418604</v>
      </c>
      <c r="H104" s="633">
        <v>687206.11858859565</v>
      </c>
      <c r="I104" s="634">
        <v>687206.11858859565</v>
      </c>
      <c r="J104" s="514">
        <f t="shared" si="23"/>
        <v>0</v>
      </c>
      <c r="K104" s="514"/>
      <c r="L104" s="518">
        <f t="shared" si="17"/>
        <v>687206.11858859565</v>
      </c>
      <c r="M104" s="514">
        <f>IF(L104&lt;&gt;0,+H104-L104,0)</f>
        <v>0</v>
      </c>
      <c r="N104" s="518">
        <f t="shared" si="19"/>
        <v>687206.11858859565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5049912.3708471749</v>
      </c>
      <c r="E105" s="522">
        <f t="shared" ref="E105:E154" si="24">IF(+$J$96&lt;F104,$J$96,D105)</f>
        <v>136619.35714285713</v>
      </c>
      <c r="F105" s="523">
        <f t="shared" ref="F105:F154" si="25">+D105-E105</f>
        <v>4913293.0137043176</v>
      </c>
      <c r="G105" s="523">
        <f t="shared" ref="G105:G154" si="26">+(F105+D105)/2</f>
        <v>4981602.6922757458</v>
      </c>
      <c r="H105" s="526">
        <f t="shared" ref="H105:H154" si="27">+J$94*G105+E105</f>
        <v>696771.17290607549</v>
      </c>
      <c r="I105" s="577">
        <f t="shared" ref="I105:I154" si="28">+J$95*G105+E105</f>
        <v>696771.17290607549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4913293.0137043176</v>
      </c>
      <c r="E106" s="522">
        <f t="shared" si="24"/>
        <v>136619.35714285713</v>
      </c>
      <c r="F106" s="523">
        <f t="shared" si="25"/>
        <v>4776673.6565614603</v>
      </c>
      <c r="G106" s="523">
        <f t="shared" si="26"/>
        <v>4844983.3351328894</v>
      </c>
      <c r="H106" s="526">
        <f t="shared" si="27"/>
        <v>681409.1326754014</v>
      </c>
      <c r="I106" s="577">
        <f t="shared" si="28"/>
        <v>681409.1326754014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4776673.6565614603</v>
      </c>
      <c r="E107" s="522">
        <f t="shared" si="24"/>
        <v>136619.35714285713</v>
      </c>
      <c r="F107" s="523">
        <f t="shared" si="25"/>
        <v>4640054.2994186031</v>
      </c>
      <c r="G107" s="523">
        <f t="shared" si="26"/>
        <v>4708363.9779900312</v>
      </c>
      <c r="H107" s="526">
        <f t="shared" si="27"/>
        <v>666047.09244472708</v>
      </c>
      <c r="I107" s="577">
        <f t="shared" si="28"/>
        <v>666047.09244472708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4640054.2994186031</v>
      </c>
      <c r="E108" s="522">
        <f t="shared" si="24"/>
        <v>136619.35714285713</v>
      </c>
      <c r="F108" s="523">
        <f t="shared" si="25"/>
        <v>4503434.9422757458</v>
      </c>
      <c r="G108" s="523">
        <f t="shared" si="26"/>
        <v>4571744.6208471749</v>
      </c>
      <c r="H108" s="526">
        <f t="shared" si="27"/>
        <v>650685.05221405288</v>
      </c>
      <c r="I108" s="577">
        <f t="shared" si="28"/>
        <v>650685.05221405288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4503434.9422757458</v>
      </c>
      <c r="E109" s="522">
        <f t="shared" si="24"/>
        <v>136619.35714285713</v>
      </c>
      <c r="F109" s="523">
        <f t="shared" si="25"/>
        <v>4366815.5851328885</v>
      </c>
      <c r="G109" s="523">
        <f t="shared" si="26"/>
        <v>4435125.2637043167</v>
      </c>
      <c r="H109" s="526">
        <f t="shared" si="27"/>
        <v>635323.01198337856</v>
      </c>
      <c r="I109" s="577">
        <f t="shared" si="28"/>
        <v>635323.01198337856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4366815.5851328885</v>
      </c>
      <c r="E110" s="522">
        <f t="shared" si="24"/>
        <v>136619.35714285713</v>
      </c>
      <c r="F110" s="523">
        <f t="shared" si="25"/>
        <v>4230196.2279900312</v>
      </c>
      <c r="G110" s="523">
        <f t="shared" si="26"/>
        <v>4298505.9065614603</v>
      </c>
      <c r="H110" s="526">
        <f t="shared" si="27"/>
        <v>619960.97175270435</v>
      </c>
      <c r="I110" s="577">
        <f t="shared" si="28"/>
        <v>619960.97175270435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4230196.2279900312</v>
      </c>
      <c r="E111" s="522">
        <f t="shared" si="24"/>
        <v>136619.35714285713</v>
      </c>
      <c r="F111" s="523">
        <f t="shared" si="25"/>
        <v>4093576.870847174</v>
      </c>
      <c r="G111" s="523">
        <f t="shared" si="26"/>
        <v>4161886.5494186026</v>
      </c>
      <c r="H111" s="526">
        <f t="shared" si="27"/>
        <v>604598.93152203015</v>
      </c>
      <c r="I111" s="577">
        <f t="shared" si="28"/>
        <v>604598.93152203015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4093576.870847174</v>
      </c>
      <c r="E112" s="522">
        <f t="shared" si="24"/>
        <v>136619.35714285713</v>
      </c>
      <c r="F112" s="523">
        <f t="shared" si="25"/>
        <v>3956957.5137043167</v>
      </c>
      <c r="G112" s="523">
        <f t="shared" si="26"/>
        <v>4025267.1922757453</v>
      </c>
      <c r="H112" s="526">
        <f t="shared" si="27"/>
        <v>589236.89129135583</v>
      </c>
      <c r="I112" s="577">
        <f t="shared" si="28"/>
        <v>589236.89129135583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3956957.5137043167</v>
      </c>
      <c r="E113" s="522">
        <f t="shared" si="24"/>
        <v>136619.35714285713</v>
      </c>
      <c r="F113" s="523">
        <f t="shared" si="25"/>
        <v>3820338.1565614594</v>
      </c>
      <c r="G113" s="523">
        <f t="shared" si="26"/>
        <v>3888647.8351328881</v>
      </c>
      <c r="H113" s="526">
        <f t="shared" si="27"/>
        <v>573874.85106068163</v>
      </c>
      <c r="I113" s="577">
        <f t="shared" si="28"/>
        <v>573874.85106068163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3820338.1565614594</v>
      </c>
      <c r="E114" s="522">
        <f t="shared" si="24"/>
        <v>136619.35714285713</v>
      </c>
      <c r="F114" s="523">
        <f t="shared" si="25"/>
        <v>3683718.7994186021</v>
      </c>
      <c r="G114" s="523">
        <f t="shared" si="26"/>
        <v>3752028.4779900308</v>
      </c>
      <c r="H114" s="526">
        <f t="shared" si="27"/>
        <v>558512.81083000742</v>
      </c>
      <c r="I114" s="577">
        <f t="shared" si="28"/>
        <v>558512.81083000742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3683718.7994186021</v>
      </c>
      <c r="E115" s="522">
        <f t="shared" si="24"/>
        <v>136619.35714285713</v>
      </c>
      <c r="F115" s="523">
        <f t="shared" si="25"/>
        <v>3547099.4422757449</v>
      </c>
      <c r="G115" s="523">
        <f t="shared" si="26"/>
        <v>3615409.1208471735</v>
      </c>
      <c r="H115" s="526">
        <f t="shared" si="27"/>
        <v>543150.7705993331</v>
      </c>
      <c r="I115" s="577">
        <f t="shared" si="28"/>
        <v>543150.7705993331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3547099.4422757449</v>
      </c>
      <c r="E116" s="522">
        <f t="shared" si="24"/>
        <v>136619.35714285713</v>
      </c>
      <c r="F116" s="523">
        <f t="shared" si="25"/>
        <v>3410480.0851328876</v>
      </c>
      <c r="G116" s="523">
        <f t="shared" si="26"/>
        <v>3478789.7637043162</v>
      </c>
      <c r="H116" s="526">
        <f t="shared" si="27"/>
        <v>527788.7303686589</v>
      </c>
      <c r="I116" s="577">
        <f t="shared" si="28"/>
        <v>527788.7303686589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3410480.0851328876</v>
      </c>
      <c r="E117" s="522">
        <f t="shared" si="24"/>
        <v>136619.35714285713</v>
      </c>
      <c r="F117" s="523">
        <f t="shared" si="25"/>
        <v>3273860.7279900303</v>
      </c>
      <c r="G117" s="523">
        <f t="shared" si="26"/>
        <v>3342170.4065614589</v>
      </c>
      <c r="H117" s="526">
        <f t="shared" si="27"/>
        <v>512426.6901379847</v>
      </c>
      <c r="I117" s="577">
        <f t="shared" si="28"/>
        <v>512426.6901379847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3273860.7279900303</v>
      </c>
      <c r="E118" s="522">
        <f t="shared" si="24"/>
        <v>136619.35714285713</v>
      </c>
      <c r="F118" s="523">
        <f t="shared" si="25"/>
        <v>3137241.370847173</v>
      </c>
      <c r="G118" s="523">
        <f t="shared" si="26"/>
        <v>3205551.0494186017</v>
      </c>
      <c r="H118" s="526">
        <f t="shared" si="27"/>
        <v>497064.64990731038</v>
      </c>
      <c r="I118" s="577">
        <f t="shared" si="28"/>
        <v>497064.64990731038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3137241.370847173</v>
      </c>
      <c r="E119" s="522">
        <f t="shared" si="24"/>
        <v>136619.35714285713</v>
      </c>
      <c r="F119" s="523">
        <f t="shared" si="25"/>
        <v>3000622.0137043158</v>
      </c>
      <c r="G119" s="523">
        <f t="shared" si="26"/>
        <v>3068931.6922757444</v>
      </c>
      <c r="H119" s="526">
        <f t="shared" si="27"/>
        <v>481702.60967663617</v>
      </c>
      <c r="I119" s="577">
        <f t="shared" si="28"/>
        <v>481702.60967663617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3000622.0137043158</v>
      </c>
      <c r="E120" s="522">
        <f t="shared" si="24"/>
        <v>136619.35714285713</v>
      </c>
      <c r="F120" s="523">
        <f t="shared" si="25"/>
        <v>2864002.6565614585</v>
      </c>
      <c r="G120" s="523">
        <f t="shared" si="26"/>
        <v>2932312.3351328871</v>
      </c>
      <c r="H120" s="526">
        <f t="shared" si="27"/>
        <v>466340.56944596197</v>
      </c>
      <c r="I120" s="577">
        <f t="shared" si="28"/>
        <v>466340.56944596197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2864002.6565614585</v>
      </c>
      <c r="E121" s="522">
        <f t="shared" si="24"/>
        <v>136619.35714285713</v>
      </c>
      <c r="F121" s="523">
        <f t="shared" si="25"/>
        <v>2727383.2994186012</v>
      </c>
      <c r="G121" s="523">
        <f t="shared" si="26"/>
        <v>2795692.9779900298</v>
      </c>
      <c r="H121" s="526">
        <f t="shared" si="27"/>
        <v>450978.52921528765</v>
      </c>
      <c r="I121" s="577">
        <f t="shared" si="28"/>
        <v>450978.52921528765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2727383.2994186012</v>
      </c>
      <c r="E122" s="522">
        <f t="shared" si="24"/>
        <v>136619.35714285713</v>
      </c>
      <c r="F122" s="523">
        <f t="shared" si="25"/>
        <v>2590763.9422757439</v>
      </c>
      <c r="G122" s="523">
        <f t="shared" si="26"/>
        <v>2659073.6208471726</v>
      </c>
      <c r="H122" s="526">
        <f t="shared" si="27"/>
        <v>435616.48898461345</v>
      </c>
      <c r="I122" s="577">
        <f t="shared" si="28"/>
        <v>435616.48898461345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2590763.9422757439</v>
      </c>
      <c r="E123" s="522">
        <f t="shared" si="24"/>
        <v>136619.35714285713</v>
      </c>
      <c r="F123" s="523">
        <f t="shared" si="25"/>
        <v>2454144.5851328867</v>
      </c>
      <c r="G123" s="523">
        <f t="shared" si="26"/>
        <v>2522454.2637043153</v>
      </c>
      <c r="H123" s="526">
        <f t="shared" si="27"/>
        <v>420254.44875393924</v>
      </c>
      <c r="I123" s="577">
        <f t="shared" si="28"/>
        <v>420254.44875393924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2454144.5851328867</v>
      </c>
      <c r="E124" s="522">
        <f t="shared" si="24"/>
        <v>136619.35714285713</v>
      </c>
      <c r="F124" s="523">
        <f t="shared" si="25"/>
        <v>2317525.2279900294</v>
      </c>
      <c r="G124" s="523">
        <f t="shared" si="26"/>
        <v>2385834.906561458</v>
      </c>
      <c r="H124" s="526">
        <f t="shared" si="27"/>
        <v>404892.40852326492</v>
      </c>
      <c r="I124" s="577">
        <f t="shared" si="28"/>
        <v>404892.40852326492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2317525.2279900294</v>
      </c>
      <c r="E125" s="522">
        <f t="shared" si="24"/>
        <v>136619.35714285713</v>
      </c>
      <c r="F125" s="523">
        <f t="shared" si="25"/>
        <v>2180905.8708471721</v>
      </c>
      <c r="G125" s="523">
        <f t="shared" si="26"/>
        <v>2249215.5494186007</v>
      </c>
      <c r="H125" s="526">
        <f t="shared" si="27"/>
        <v>389530.36829259072</v>
      </c>
      <c r="I125" s="577">
        <f t="shared" si="28"/>
        <v>389530.36829259072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2180905.8708471721</v>
      </c>
      <c r="E126" s="522">
        <f t="shared" si="24"/>
        <v>136619.35714285713</v>
      </c>
      <c r="F126" s="523">
        <f t="shared" si="25"/>
        <v>2044286.5137043151</v>
      </c>
      <c r="G126" s="523">
        <f t="shared" si="26"/>
        <v>2112596.1922757435</v>
      </c>
      <c r="H126" s="526">
        <f t="shared" si="27"/>
        <v>374168.32806191652</v>
      </c>
      <c r="I126" s="577">
        <f t="shared" si="28"/>
        <v>374168.32806191652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2044286.5137043151</v>
      </c>
      <c r="E127" s="522">
        <f t="shared" si="24"/>
        <v>136619.35714285713</v>
      </c>
      <c r="F127" s="523">
        <f t="shared" si="25"/>
        <v>1907667.156561458</v>
      </c>
      <c r="G127" s="523">
        <f t="shared" si="26"/>
        <v>1975976.8351328867</v>
      </c>
      <c r="H127" s="526">
        <f t="shared" si="27"/>
        <v>358806.28783124231</v>
      </c>
      <c r="I127" s="577">
        <f t="shared" si="28"/>
        <v>358806.28783124231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1907667.156561458</v>
      </c>
      <c r="E128" s="522">
        <f t="shared" si="24"/>
        <v>136619.35714285713</v>
      </c>
      <c r="F128" s="523">
        <f t="shared" si="25"/>
        <v>1771047.799418601</v>
      </c>
      <c r="G128" s="523">
        <f t="shared" si="26"/>
        <v>1839357.4779900294</v>
      </c>
      <c r="H128" s="526">
        <f t="shared" si="27"/>
        <v>343444.24760056805</v>
      </c>
      <c r="I128" s="577">
        <f t="shared" si="28"/>
        <v>343444.24760056805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1771047.799418601</v>
      </c>
      <c r="E129" s="522">
        <f t="shared" si="24"/>
        <v>136619.35714285713</v>
      </c>
      <c r="F129" s="523">
        <f t="shared" si="25"/>
        <v>1634428.4422757439</v>
      </c>
      <c r="G129" s="523">
        <f t="shared" si="26"/>
        <v>1702738.1208471726</v>
      </c>
      <c r="H129" s="526">
        <f t="shared" si="27"/>
        <v>328082.20736989391</v>
      </c>
      <c r="I129" s="577">
        <f t="shared" si="28"/>
        <v>328082.20736989391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1634428.4422757439</v>
      </c>
      <c r="E130" s="522">
        <f t="shared" si="24"/>
        <v>136619.35714285713</v>
      </c>
      <c r="F130" s="523">
        <f t="shared" si="25"/>
        <v>1497809.0851328869</v>
      </c>
      <c r="G130" s="523">
        <f t="shared" si="26"/>
        <v>1566118.7637043153</v>
      </c>
      <c r="H130" s="526">
        <f t="shared" si="27"/>
        <v>312720.16713921959</v>
      </c>
      <c r="I130" s="577">
        <f t="shared" si="28"/>
        <v>312720.16713921959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1497809.0851328869</v>
      </c>
      <c r="E131" s="522">
        <f t="shared" si="24"/>
        <v>136619.35714285713</v>
      </c>
      <c r="F131" s="523">
        <f t="shared" si="25"/>
        <v>1361189.7279900298</v>
      </c>
      <c r="G131" s="523">
        <f t="shared" si="26"/>
        <v>1429499.4065614585</v>
      </c>
      <c r="H131" s="526">
        <f t="shared" si="27"/>
        <v>297358.12690854544</v>
      </c>
      <c r="I131" s="577">
        <f t="shared" si="28"/>
        <v>297358.12690854544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1361189.7279900298</v>
      </c>
      <c r="E132" s="522">
        <f t="shared" si="24"/>
        <v>136619.35714285713</v>
      </c>
      <c r="F132" s="523">
        <f t="shared" si="25"/>
        <v>1224570.3708471728</v>
      </c>
      <c r="G132" s="523">
        <f t="shared" si="26"/>
        <v>1292880.0494186012</v>
      </c>
      <c r="H132" s="526">
        <f t="shared" si="27"/>
        <v>281996.08667787118</v>
      </c>
      <c r="I132" s="577">
        <f t="shared" si="28"/>
        <v>281996.08667787118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1224570.3708471728</v>
      </c>
      <c r="E133" s="522">
        <f t="shared" si="24"/>
        <v>136619.35714285713</v>
      </c>
      <c r="F133" s="523">
        <f t="shared" si="25"/>
        <v>1087951.0137043158</v>
      </c>
      <c r="G133" s="523">
        <f t="shared" si="26"/>
        <v>1156260.6922757444</v>
      </c>
      <c r="H133" s="526">
        <f t="shared" si="27"/>
        <v>266634.04644719698</v>
      </c>
      <c r="I133" s="577">
        <f t="shared" si="28"/>
        <v>266634.04644719698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1087951.0137043158</v>
      </c>
      <c r="E134" s="522">
        <f t="shared" si="24"/>
        <v>136619.35714285713</v>
      </c>
      <c r="F134" s="523">
        <f t="shared" si="25"/>
        <v>951331.6565614586</v>
      </c>
      <c r="G134" s="523">
        <f t="shared" si="26"/>
        <v>1019641.3351328871</v>
      </c>
      <c r="H134" s="526">
        <f t="shared" si="27"/>
        <v>251272.00621652277</v>
      </c>
      <c r="I134" s="577">
        <f t="shared" si="28"/>
        <v>251272.00621652277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951331.6565614586</v>
      </c>
      <c r="E135" s="522">
        <f t="shared" si="24"/>
        <v>136619.35714285713</v>
      </c>
      <c r="F135" s="523">
        <f t="shared" si="25"/>
        <v>814712.29941860144</v>
      </c>
      <c r="G135" s="523">
        <f t="shared" si="26"/>
        <v>883021.97799003008</v>
      </c>
      <c r="H135" s="526">
        <f t="shared" si="27"/>
        <v>235909.96598584854</v>
      </c>
      <c r="I135" s="577">
        <f t="shared" si="28"/>
        <v>235909.96598584854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814712.29941860144</v>
      </c>
      <c r="E136" s="522">
        <f t="shared" si="24"/>
        <v>136619.35714285713</v>
      </c>
      <c r="F136" s="523">
        <f t="shared" si="25"/>
        <v>678092.94227574428</v>
      </c>
      <c r="G136" s="523">
        <f t="shared" si="26"/>
        <v>746402.6208471728</v>
      </c>
      <c r="H136" s="526">
        <f t="shared" si="27"/>
        <v>220547.92575517431</v>
      </c>
      <c r="I136" s="577">
        <f t="shared" si="28"/>
        <v>220547.92575517431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678092.94227574428</v>
      </c>
      <c r="E137" s="522">
        <f t="shared" si="24"/>
        <v>136619.35714285713</v>
      </c>
      <c r="F137" s="523">
        <f t="shared" si="25"/>
        <v>541473.58513288712</v>
      </c>
      <c r="G137" s="523">
        <f t="shared" si="26"/>
        <v>609783.26370431576</v>
      </c>
      <c r="H137" s="526">
        <f t="shared" si="27"/>
        <v>205185.8855245001</v>
      </c>
      <c r="I137" s="577">
        <f t="shared" si="28"/>
        <v>205185.8855245001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541473.58513288712</v>
      </c>
      <c r="E138" s="522">
        <f t="shared" si="24"/>
        <v>136619.35714285713</v>
      </c>
      <c r="F138" s="523">
        <f t="shared" si="25"/>
        <v>404854.22799002996</v>
      </c>
      <c r="G138" s="523">
        <f t="shared" si="26"/>
        <v>473163.90656145854</v>
      </c>
      <c r="H138" s="526">
        <f t="shared" si="27"/>
        <v>189823.84529382584</v>
      </c>
      <c r="I138" s="577">
        <f t="shared" si="28"/>
        <v>189823.84529382584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404854.22799002996</v>
      </c>
      <c r="E139" s="522">
        <f t="shared" si="24"/>
        <v>136619.35714285713</v>
      </c>
      <c r="F139" s="523">
        <f t="shared" si="25"/>
        <v>268234.8708471728</v>
      </c>
      <c r="G139" s="523">
        <f t="shared" si="26"/>
        <v>336544.54941860138</v>
      </c>
      <c r="H139" s="526">
        <f t="shared" si="27"/>
        <v>174461.80506315164</v>
      </c>
      <c r="I139" s="577">
        <f t="shared" si="28"/>
        <v>174461.80506315164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268234.8708471728</v>
      </c>
      <c r="E140" s="522">
        <f t="shared" si="24"/>
        <v>136619.35714285713</v>
      </c>
      <c r="F140" s="523">
        <f t="shared" si="25"/>
        <v>131615.51370431567</v>
      </c>
      <c r="G140" s="523">
        <f t="shared" si="26"/>
        <v>199925.19227574422</v>
      </c>
      <c r="H140" s="526">
        <f t="shared" si="27"/>
        <v>159099.76483247741</v>
      </c>
      <c r="I140" s="577">
        <f t="shared" si="28"/>
        <v>159099.76483247741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131615.51370431567</v>
      </c>
      <c r="E141" s="522">
        <f t="shared" si="24"/>
        <v>131615.51370431567</v>
      </c>
      <c r="F141" s="523">
        <f t="shared" si="25"/>
        <v>0</v>
      </c>
      <c r="G141" s="523">
        <f t="shared" si="26"/>
        <v>65807.756852157836</v>
      </c>
      <c r="H141" s="526">
        <f t="shared" si="27"/>
        <v>139015.20749145726</v>
      </c>
      <c r="I141" s="577">
        <f t="shared" si="28"/>
        <v>139015.20749145726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5738012.9999999991</v>
      </c>
      <c r="F155" s="375"/>
      <c r="G155" s="375"/>
      <c r="H155" s="375">
        <f>SUM(H99:H154)</f>
        <v>19680774.879381444</v>
      </c>
      <c r="I155" s="375">
        <f>SUM(I99:I154)</f>
        <v>19680774.879381444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P162"/>
  <sheetViews>
    <sheetView tabSelected="1" view="pageBreakPreview" zoomScale="82" zoomScaleNormal="100" zoomScaleSheetLayoutView="82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1641312.6320202737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1641312.6320202737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469</v>
      </c>
      <c r="E9" s="637" t="s">
        <v>400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329807.14285714284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1990450.8542031003</v>
      </c>
      <c r="H20" s="639">
        <v>1990450.8542031003</v>
      </c>
      <c r="I20" s="511">
        <f t="shared" si="3"/>
        <v>0</v>
      </c>
      <c r="J20" s="511"/>
      <c r="K20" s="518">
        <f t="shared" si="0"/>
        <v>1990450.8542031003</v>
      </c>
      <c r="L20" s="519">
        <f t="shared" si="1"/>
        <v>0</v>
      </c>
      <c r="M20" s="518">
        <f t="shared" si="2"/>
        <v>1990450.8542031003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337851.21951219509</v>
      </c>
      <c r="F21" s="631">
        <v>12496184.351673286</v>
      </c>
      <c r="G21" s="630">
        <v>1947511.9578873843</v>
      </c>
      <c r="H21" s="639">
        <v>1947511.9578873843</v>
      </c>
      <c r="I21" s="511">
        <f t="shared" si="3"/>
        <v>0</v>
      </c>
      <c r="J21" s="511"/>
      <c r="K21" s="518">
        <f t="shared" si="0"/>
        <v>1947511.9578873843</v>
      </c>
      <c r="L21" s="519">
        <f t="shared" si="1"/>
        <v>0</v>
      </c>
      <c r="M21" s="518">
        <f t="shared" si="2"/>
        <v>1947511.9578873843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/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1599366.8553044961</v>
      </c>
      <c r="H22" s="639">
        <v>1599366.8553044961</v>
      </c>
      <c r="I22" s="511">
        <f t="shared" si="3"/>
        <v>0</v>
      </c>
      <c r="J22" s="511"/>
      <c r="K22" s="518">
        <f t="shared" si="0"/>
        <v>1599366.8553044961</v>
      </c>
      <c r="L22" s="519">
        <f t="shared" si="1"/>
        <v>0</v>
      </c>
      <c r="M22" s="518">
        <f t="shared" si="2"/>
        <v>1599366.8553044961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12174047.142370958</v>
      </c>
      <c r="E23" s="630">
        <v>329807.14285714284</v>
      </c>
      <c r="F23" s="631">
        <v>11844239.999513814</v>
      </c>
      <c r="G23" s="630">
        <v>1602830.9434464206</v>
      </c>
      <c r="H23" s="639">
        <v>1602830.9434464206</v>
      </c>
      <c r="I23" s="511">
        <f t="shared" si="3"/>
        <v>0</v>
      </c>
      <c r="J23" s="511"/>
      <c r="K23" s="518">
        <f t="shared" ref="K23" si="7">G23</f>
        <v>1602830.9434464206</v>
      </c>
      <c r="L23" s="519">
        <f t="shared" ref="L23" si="8">IF(K23&lt;&gt;0,+G23-K23,0)</f>
        <v>0</v>
      </c>
      <c r="M23" s="518">
        <f t="shared" ref="M23" si="9">H23</f>
        <v>1602830.9434464206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523">
        <f>IF(F23+SUM(E$17:E23)=D$10,F23,D$10-SUM(E$17:E23))</f>
        <v>11828525.989303946</v>
      </c>
      <c r="E24" s="522">
        <f t="shared" ref="E24:E72" si="10">IF(+$I$14&lt;F23,$I$14,D24)</f>
        <v>329807.14285714284</v>
      </c>
      <c r="F24" s="523">
        <f t="shared" ref="F24:F72" si="11">+D24-E24</f>
        <v>11498718.846446803</v>
      </c>
      <c r="G24" s="524">
        <f t="shared" ref="G24:G50" si="12">+I$12*((D24+F24)/2)+E24</f>
        <v>1641312.6320202737</v>
      </c>
      <c r="H24" s="491">
        <f t="shared" ref="H24:H50" si="13">+I$13*((D24+F24)/2)+E24</f>
        <v>1641312.6320202737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11498718.846446803</v>
      </c>
      <c r="E25" s="522">
        <f t="shared" si="10"/>
        <v>329807.14285714284</v>
      </c>
      <c r="F25" s="523">
        <f t="shared" si="11"/>
        <v>11168911.703589659</v>
      </c>
      <c r="G25" s="524">
        <f t="shared" si="12"/>
        <v>1604227.7656961163</v>
      </c>
      <c r="H25" s="491">
        <f t="shared" si="13"/>
        <v>1604227.7656961163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11168911.703589659</v>
      </c>
      <c r="E26" s="522">
        <f t="shared" si="10"/>
        <v>329807.14285714284</v>
      </c>
      <c r="F26" s="523">
        <f t="shared" si="11"/>
        <v>10839104.560732516</v>
      </c>
      <c r="G26" s="524">
        <f t="shared" si="12"/>
        <v>1567142.8993719588</v>
      </c>
      <c r="H26" s="491">
        <f t="shared" si="13"/>
        <v>1567142.8993719588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10839104.560732516</v>
      </c>
      <c r="E27" s="522">
        <f t="shared" si="10"/>
        <v>329807.14285714284</v>
      </c>
      <c r="F27" s="523">
        <f t="shared" si="11"/>
        <v>10509297.417875372</v>
      </c>
      <c r="G27" s="524">
        <f t="shared" si="12"/>
        <v>1530058.0330478013</v>
      </c>
      <c r="H27" s="491">
        <f t="shared" si="13"/>
        <v>1530058.0330478013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10509297.417875372</v>
      </c>
      <c r="E28" s="522">
        <f t="shared" si="10"/>
        <v>329807.14285714284</v>
      </c>
      <c r="F28" s="523">
        <f t="shared" si="11"/>
        <v>10179490.275018228</v>
      </c>
      <c r="G28" s="524">
        <f t="shared" si="12"/>
        <v>1492973.1667236444</v>
      </c>
      <c r="H28" s="491">
        <f t="shared" si="13"/>
        <v>1492973.1667236444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10179490.275018228</v>
      </c>
      <c r="E29" s="522">
        <f t="shared" si="10"/>
        <v>329807.14285714284</v>
      </c>
      <c r="F29" s="523">
        <f t="shared" si="11"/>
        <v>9849683.1321610846</v>
      </c>
      <c r="G29" s="524">
        <f t="shared" si="12"/>
        <v>1455888.3003994869</v>
      </c>
      <c r="H29" s="491">
        <f t="shared" si="13"/>
        <v>1455888.3003994869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9849683.1321610846</v>
      </c>
      <c r="E30" s="522">
        <f t="shared" si="10"/>
        <v>329807.14285714284</v>
      </c>
      <c r="F30" s="523">
        <f t="shared" si="11"/>
        <v>9519875.9893039409</v>
      </c>
      <c r="G30" s="524">
        <f t="shared" si="12"/>
        <v>1418803.4340753299</v>
      </c>
      <c r="H30" s="491">
        <f t="shared" si="13"/>
        <v>1418803.4340753299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9519875.9893039409</v>
      </c>
      <c r="E31" s="522">
        <f t="shared" si="10"/>
        <v>329807.14285714284</v>
      </c>
      <c r="F31" s="523">
        <f t="shared" si="11"/>
        <v>9190068.8464467973</v>
      </c>
      <c r="G31" s="524">
        <f t="shared" si="12"/>
        <v>1381718.5677511725</v>
      </c>
      <c r="H31" s="491">
        <f t="shared" si="13"/>
        <v>1381718.5677511725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9190068.8464467973</v>
      </c>
      <c r="E32" s="522">
        <f t="shared" si="10"/>
        <v>329807.14285714284</v>
      </c>
      <c r="F32" s="523">
        <f t="shared" si="11"/>
        <v>8860261.7035896536</v>
      </c>
      <c r="G32" s="524">
        <f t="shared" si="12"/>
        <v>1344633.701427015</v>
      </c>
      <c r="H32" s="491">
        <f t="shared" si="13"/>
        <v>1344633.701427015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8860261.7035896536</v>
      </c>
      <c r="E33" s="522">
        <f t="shared" si="10"/>
        <v>329807.14285714284</v>
      </c>
      <c r="F33" s="523">
        <f t="shared" si="11"/>
        <v>8530454.5607325099</v>
      </c>
      <c r="G33" s="524">
        <f t="shared" si="12"/>
        <v>1307548.8351028576</v>
      </c>
      <c r="H33" s="491">
        <f t="shared" si="13"/>
        <v>1307548.8351028576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8530454.5607325099</v>
      </c>
      <c r="E34" s="522">
        <f t="shared" si="10"/>
        <v>329807.14285714284</v>
      </c>
      <c r="F34" s="523">
        <f t="shared" si="11"/>
        <v>8200647.4178753672</v>
      </c>
      <c r="G34" s="524">
        <f t="shared" si="12"/>
        <v>1270463.9687787006</v>
      </c>
      <c r="H34" s="491">
        <f t="shared" si="13"/>
        <v>1270463.9687787006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8200647.4178753672</v>
      </c>
      <c r="E35" s="522">
        <f t="shared" si="10"/>
        <v>329807.14285714284</v>
      </c>
      <c r="F35" s="523">
        <f t="shared" si="11"/>
        <v>7870840.2750182245</v>
      </c>
      <c r="G35" s="524">
        <f t="shared" si="12"/>
        <v>1233379.1024545431</v>
      </c>
      <c r="H35" s="491">
        <f t="shared" si="13"/>
        <v>1233379.1024545431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7870840.2750182245</v>
      </c>
      <c r="E36" s="522">
        <f t="shared" si="10"/>
        <v>329807.14285714284</v>
      </c>
      <c r="F36" s="523">
        <f t="shared" si="11"/>
        <v>7541033.1321610818</v>
      </c>
      <c r="G36" s="524">
        <f t="shared" si="12"/>
        <v>1196294.2361303861</v>
      </c>
      <c r="H36" s="491">
        <f t="shared" si="13"/>
        <v>1196294.2361303861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7541033.1321610818</v>
      </c>
      <c r="E37" s="522">
        <f t="shared" si="10"/>
        <v>329807.14285714284</v>
      </c>
      <c r="F37" s="523">
        <f t="shared" si="11"/>
        <v>7211225.989303939</v>
      </c>
      <c r="G37" s="524">
        <f t="shared" si="12"/>
        <v>1159209.3698062287</v>
      </c>
      <c r="H37" s="491">
        <f t="shared" si="13"/>
        <v>1159209.3698062287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7211225.989303939</v>
      </c>
      <c r="E38" s="522">
        <f t="shared" si="10"/>
        <v>329807.14285714284</v>
      </c>
      <c r="F38" s="523">
        <f t="shared" si="11"/>
        <v>6881418.8464467963</v>
      </c>
      <c r="G38" s="524">
        <f t="shared" si="12"/>
        <v>1122124.5034820717</v>
      </c>
      <c r="H38" s="491">
        <f t="shared" si="13"/>
        <v>1122124.5034820717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6881418.8464467963</v>
      </c>
      <c r="E39" s="522">
        <f t="shared" si="10"/>
        <v>329807.14285714284</v>
      </c>
      <c r="F39" s="523">
        <f t="shared" si="11"/>
        <v>6551611.7035896536</v>
      </c>
      <c r="G39" s="524">
        <f t="shared" si="12"/>
        <v>1085039.6371579145</v>
      </c>
      <c r="H39" s="491">
        <f t="shared" si="13"/>
        <v>1085039.6371579145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6551611.7035896536</v>
      </c>
      <c r="E40" s="522">
        <f t="shared" si="10"/>
        <v>329807.14285714284</v>
      </c>
      <c r="F40" s="523">
        <f t="shared" si="11"/>
        <v>6221804.5607325109</v>
      </c>
      <c r="G40" s="524">
        <f t="shared" si="12"/>
        <v>1047954.7708337574</v>
      </c>
      <c r="H40" s="491">
        <f t="shared" si="13"/>
        <v>1047954.7708337574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6221804.5607325109</v>
      </c>
      <c r="E41" s="522">
        <f t="shared" si="10"/>
        <v>329807.14285714284</v>
      </c>
      <c r="F41" s="523">
        <f t="shared" si="11"/>
        <v>5891997.4178753681</v>
      </c>
      <c r="G41" s="524">
        <f t="shared" si="12"/>
        <v>1010869.9045096</v>
      </c>
      <c r="H41" s="491">
        <f t="shared" si="13"/>
        <v>1010869.9045096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5891997.4178753681</v>
      </c>
      <c r="E42" s="522">
        <f t="shared" si="10"/>
        <v>329807.14285714284</v>
      </c>
      <c r="F42" s="523">
        <f t="shared" si="11"/>
        <v>5562190.2750182254</v>
      </c>
      <c r="G42" s="524">
        <f t="shared" si="12"/>
        <v>973785.03818544291</v>
      </c>
      <c r="H42" s="491">
        <f t="shared" si="13"/>
        <v>973785.03818544291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5562190.2750182254</v>
      </c>
      <c r="E43" s="522">
        <f t="shared" si="10"/>
        <v>329807.14285714284</v>
      </c>
      <c r="F43" s="523">
        <f t="shared" si="11"/>
        <v>5232383.1321610827</v>
      </c>
      <c r="G43" s="524">
        <f t="shared" si="12"/>
        <v>936700.17186128558</v>
      </c>
      <c r="H43" s="491">
        <f t="shared" si="13"/>
        <v>936700.17186128558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5232383.1321610827</v>
      </c>
      <c r="E44" s="522">
        <f t="shared" si="10"/>
        <v>329807.14285714284</v>
      </c>
      <c r="F44" s="523">
        <f t="shared" si="11"/>
        <v>4902575.98930394</v>
      </c>
      <c r="G44" s="524">
        <f t="shared" si="12"/>
        <v>899615.30553712847</v>
      </c>
      <c r="H44" s="491">
        <f t="shared" si="13"/>
        <v>899615.30553712847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4902575.98930394</v>
      </c>
      <c r="E45" s="522">
        <f t="shared" si="10"/>
        <v>329807.14285714284</v>
      </c>
      <c r="F45" s="523">
        <f t="shared" si="11"/>
        <v>4572768.8464467973</v>
      </c>
      <c r="G45" s="524">
        <f t="shared" si="12"/>
        <v>862530.43921297125</v>
      </c>
      <c r="H45" s="491">
        <f t="shared" si="13"/>
        <v>862530.43921297125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4572768.8464467973</v>
      </c>
      <c r="E46" s="522">
        <f t="shared" si="10"/>
        <v>329807.14285714284</v>
      </c>
      <c r="F46" s="523">
        <f t="shared" si="11"/>
        <v>4242961.7035896545</v>
      </c>
      <c r="G46" s="524">
        <f t="shared" si="12"/>
        <v>825445.57288881415</v>
      </c>
      <c r="H46" s="491">
        <f t="shared" si="13"/>
        <v>825445.57288881415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4242961.7035896545</v>
      </c>
      <c r="E47" s="522">
        <f t="shared" si="10"/>
        <v>329807.14285714284</v>
      </c>
      <c r="F47" s="523">
        <f t="shared" si="11"/>
        <v>3913154.5607325118</v>
      </c>
      <c r="G47" s="524">
        <f t="shared" si="12"/>
        <v>788360.70656465692</v>
      </c>
      <c r="H47" s="491">
        <f t="shared" si="13"/>
        <v>788360.70656465692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3913154.5607325118</v>
      </c>
      <c r="E48" s="522">
        <f t="shared" si="10"/>
        <v>329807.14285714284</v>
      </c>
      <c r="F48" s="523">
        <f t="shared" si="11"/>
        <v>3583347.4178753691</v>
      </c>
      <c r="G48" s="524">
        <f t="shared" si="12"/>
        <v>751275.8402404997</v>
      </c>
      <c r="H48" s="491">
        <f t="shared" si="13"/>
        <v>751275.8402404997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3583347.4178753691</v>
      </c>
      <c r="E49" s="522">
        <f t="shared" si="10"/>
        <v>329807.14285714284</v>
      </c>
      <c r="F49" s="523">
        <f t="shared" si="11"/>
        <v>3253540.2750182264</v>
      </c>
      <c r="G49" s="524">
        <f t="shared" si="12"/>
        <v>714190.97391634248</v>
      </c>
      <c r="H49" s="491">
        <f t="shared" si="13"/>
        <v>714190.97391634248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3253540.2750182264</v>
      </c>
      <c r="E50" s="522">
        <f t="shared" si="10"/>
        <v>329807.14285714284</v>
      </c>
      <c r="F50" s="523">
        <f t="shared" si="11"/>
        <v>2923733.1321610836</v>
      </c>
      <c r="G50" s="524">
        <f t="shared" si="12"/>
        <v>677106.10759218526</v>
      </c>
      <c r="H50" s="491">
        <f t="shared" si="13"/>
        <v>677106.10759218526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2923733.1321610836</v>
      </c>
      <c r="E51" s="522">
        <f t="shared" si="10"/>
        <v>329807.14285714284</v>
      </c>
      <c r="F51" s="523">
        <f t="shared" si="11"/>
        <v>2593925.9893039409</v>
      </c>
      <c r="G51" s="524">
        <f t="shared" ref="G51:G72" si="15">+I$12*((D51+F51)/2)+E51</f>
        <v>640021.24126802804</v>
      </c>
      <c r="H51" s="491">
        <f t="shared" ref="H51:H72" si="16">+I$13*((D51+F51)/2)+E51</f>
        <v>640021.24126802804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2593925.9893039409</v>
      </c>
      <c r="E52" s="522">
        <f t="shared" si="10"/>
        <v>329807.14285714284</v>
      </c>
      <c r="F52" s="523">
        <f t="shared" si="11"/>
        <v>2264118.8464467982</v>
      </c>
      <c r="G52" s="524">
        <f t="shared" si="15"/>
        <v>602936.37494387082</v>
      </c>
      <c r="H52" s="491">
        <f t="shared" si="16"/>
        <v>602936.37494387082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2264118.8464467982</v>
      </c>
      <c r="E53" s="522">
        <f t="shared" si="10"/>
        <v>329807.14285714284</v>
      </c>
      <c r="F53" s="523">
        <f t="shared" si="11"/>
        <v>1934311.7035896555</v>
      </c>
      <c r="G53" s="524">
        <f t="shared" si="15"/>
        <v>565851.5086197136</v>
      </c>
      <c r="H53" s="491">
        <f t="shared" si="16"/>
        <v>565851.5086197136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1934311.7035896555</v>
      </c>
      <c r="E54" s="522">
        <f t="shared" si="10"/>
        <v>329807.14285714284</v>
      </c>
      <c r="F54" s="523">
        <f t="shared" si="11"/>
        <v>1604504.5607325127</v>
      </c>
      <c r="G54" s="524">
        <f t="shared" si="15"/>
        <v>528766.64229555638</v>
      </c>
      <c r="H54" s="491">
        <f t="shared" si="16"/>
        <v>528766.64229555638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1604504.5607325127</v>
      </c>
      <c r="E55" s="522">
        <f t="shared" si="10"/>
        <v>329807.14285714284</v>
      </c>
      <c r="F55" s="523">
        <f t="shared" si="11"/>
        <v>1274697.41787537</v>
      </c>
      <c r="G55" s="524">
        <f t="shared" si="15"/>
        <v>491681.77597139927</v>
      </c>
      <c r="H55" s="491">
        <f t="shared" si="16"/>
        <v>491681.77597139927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1274697.41787537</v>
      </c>
      <c r="E56" s="522">
        <f t="shared" si="10"/>
        <v>329807.14285714284</v>
      </c>
      <c r="F56" s="523">
        <f t="shared" si="11"/>
        <v>944890.27501822717</v>
      </c>
      <c r="G56" s="524">
        <f t="shared" si="15"/>
        <v>454596.90964724205</v>
      </c>
      <c r="H56" s="491">
        <f t="shared" si="16"/>
        <v>454596.90964724205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944890.27501822717</v>
      </c>
      <c r="E57" s="522">
        <f t="shared" si="10"/>
        <v>329807.14285714284</v>
      </c>
      <c r="F57" s="523">
        <f t="shared" si="11"/>
        <v>615083.13216108433</v>
      </c>
      <c r="G57" s="524">
        <f t="shared" si="15"/>
        <v>417512.04332308483</v>
      </c>
      <c r="H57" s="491">
        <f t="shared" si="16"/>
        <v>417512.04332308483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615083.13216108433</v>
      </c>
      <c r="E58" s="522">
        <f t="shared" si="10"/>
        <v>329807.14285714284</v>
      </c>
      <c r="F58" s="523">
        <f t="shared" si="11"/>
        <v>285275.98930394149</v>
      </c>
      <c r="G58" s="524">
        <f t="shared" si="15"/>
        <v>380427.17699892761</v>
      </c>
      <c r="H58" s="491">
        <f t="shared" si="16"/>
        <v>380427.17699892761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285275.98930394149</v>
      </c>
      <c r="E59" s="522">
        <f t="shared" si="10"/>
        <v>285275.98930394149</v>
      </c>
      <c r="F59" s="523">
        <f t="shared" si="11"/>
        <v>0</v>
      </c>
      <c r="G59" s="524">
        <f t="shared" si="15"/>
        <v>301314.78979379457</v>
      </c>
      <c r="H59" s="491">
        <f t="shared" si="16"/>
        <v>301314.78979379457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13851900.000000004</v>
      </c>
      <c r="F73" s="375"/>
      <c r="G73" s="375">
        <f>SUM(G17:G72)</f>
        <v>48734005.72737401</v>
      </c>
      <c r="H73" s="375">
        <f>SUM(H17:H72)</f>
        <v>48734005.72737401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1599366.8553044961</v>
      </c>
      <c r="N87" s="546">
        <f>IF(J92&lt;D11,0,VLOOKUP(J92,C17:O72,11))</f>
        <v>1599366.8553044961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1658943.8479839475</v>
      </c>
      <c r="N88" s="550">
        <f>IF(J92&lt;D11,0,VLOOKUP(J92,C99:P154,7))</f>
        <v>1658943.8479839475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59576.992679451359</v>
      </c>
      <c r="N89" s="555">
        <f>+N88-N87</f>
        <v>59576.992679451359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TP2012172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13851900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329807.14285714284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 t="shared" ref="L99:L104" si="17">+H99</f>
        <v>939916.21761685633</v>
      </c>
      <c r="M99" s="513">
        <f t="shared" ref="M99:M130" si="18">IF(L99&lt;&gt;0,+H99-L99,0)</f>
        <v>0</v>
      </c>
      <c r="N99" s="512">
        <f t="shared" ref="N99:N104" si="19">+I99</f>
        <v>939916.21761685633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 t="shared" si="17"/>
        <v>2056692.9921555684</v>
      </c>
      <c r="M100" s="514">
        <f>IF(L100&lt;&gt;0,+H100-L100,0)</f>
        <v>0</v>
      </c>
      <c r="N100" s="518">
        <f t="shared" si="19"/>
        <v>2056692.9921555684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23">+I101-H101</f>
        <v>0</v>
      </c>
      <c r="K101" s="514"/>
      <c r="L101" s="518">
        <f t="shared" si="17"/>
        <v>1949911.8027709834</v>
      </c>
      <c r="M101" s="514">
        <f>IF(L101&lt;&gt;0,+H101-L101,0)</f>
        <v>0</v>
      </c>
      <c r="N101" s="518">
        <f t="shared" si="19"/>
        <v>1949911.8027709834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23"/>
        <v>0</v>
      </c>
      <c r="K102" s="514"/>
      <c r="L102" s="518">
        <f t="shared" si="17"/>
        <v>1703460.9834722793</v>
      </c>
      <c r="M102" s="514">
        <f>IF(L102&lt;&gt;0,+H102-L102,0)</f>
        <v>0</v>
      </c>
      <c r="N102" s="518">
        <f t="shared" si="19"/>
        <v>1703460.9834722793</v>
      </c>
      <c r="O102" s="514">
        <f>IF(N102&lt;&gt;0,+I102-N102,0)</f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2019</v>
      </c>
      <c r="D103" s="629">
        <v>12842617.171650054</v>
      </c>
      <c r="E103" s="630">
        <v>322137.20930232556</v>
      </c>
      <c r="F103" s="631">
        <v>12520479.962347729</v>
      </c>
      <c r="G103" s="631">
        <v>12681548.566998892</v>
      </c>
      <c r="H103" s="633">
        <v>1679577.0989135858</v>
      </c>
      <c r="I103" s="634">
        <v>1679577.0989135858</v>
      </c>
      <c r="J103" s="514">
        <f t="shared" si="23"/>
        <v>0</v>
      </c>
      <c r="K103" s="514"/>
      <c r="L103" s="518">
        <f t="shared" si="17"/>
        <v>1679577.0989135858</v>
      </c>
      <c r="M103" s="514">
        <f>IF(L103&lt;&gt;0,+H103-L103,0)</f>
        <v>0</v>
      </c>
      <c r="N103" s="518">
        <f t="shared" si="19"/>
        <v>1679577.0989135858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12520479.962347729</v>
      </c>
      <c r="E104" s="630">
        <v>329807.14285714284</v>
      </c>
      <c r="F104" s="631">
        <v>12190672.819490585</v>
      </c>
      <c r="G104" s="631">
        <v>12355576.390919156</v>
      </c>
      <c r="H104" s="633">
        <v>1658943.8479839475</v>
      </c>
      <c r="I104" s="634">
        <v>1658943.8479839475</v>
      </c>
      <c r="J104" s="514">
        <f t="shared" si="23"/>
        <v>0</v>
      </c>
      <c r="K104" s="514"/>
      <c r="L104" s="518">
        <f t="shared" si="17"/>
        <v>1658943.8479839475</v>
      </c>
      <c r="M104" s="514">
        <f>IF(L104&lt;&gt;0,+H104-L104,0)</f>
        <v>0</v>
      </c>
      <c r="N104" s="518">
        <f t="shared" si="19"/>
        <v>1658943.8479839475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12190672.819490585</v>
      </c>
      <c r="E105" s="522">
        <f t="shared" ref="E105:E154" si="24">IF(+$J$96&lt;F104,$J$96,D105)</f>
        <v>329807.14285714284</v>
      </c>
      <c r="F105" s="523">
        <f t="shared" ref="F105:F154" si="25">+D105-E105</f>
        <v>11860865.676633442</v>
      </c>
      <c r="G105" s="523">
        <f t="shared" ref="G105:G154" si="26">+(F105+D105)/2</f>
        <v>12025769.248062015</v>
      </c>
      <c r="H105" s="526">
        <f t="shared" ref="H105:H154" si="27">+J$94*G105+E105</f>
        <v>1682033.9052796769</v>
      </c>
      <c r="I105" s="577">
        <f t="shared" ref="I105:I154" si="28">+J$95*G105+E105</f>
        <v>1682033.9052796769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11860865.676633442</v>
      </c>
      <c r="E106" s="522">
        <f t="shared" si="24"/>
        <v>329807.14285714284</v>
      </c>
      <c r="F106" s="523">
        <f t="shared" si="25"/>
        <v>11531058.533776298</v>
      </c>
      <c r="G106" s="523">
        <f t="shared" si="26"/>
        <v>11695962.105204869</v>
      </c>
      <c r="H106" s="526">
        <f t="shared" si="27"/>
        <v>1644949.0389555194</v>
      </c>
      <c r="I106" s="577">
        <f t="shared" si="28"/>
        <v>1644949.0389555194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11531058.533776298</v>
      </c>
      <c r="E107" s="522">
        <f t="shared" si="24"/>
        <v>329807.14285714284</v>
      </c>
      <c r="F107" s="523">
        <f t="shared" si="25"/>
        <v>11201251.390919155</v>
      </c>
      <c r="G107" s="523">
        <f t="shared" si="26"/>
        <v>11366154.962347727</v>
      </c>
      <c r="H107" s="526">
        <f t="shared" si="27"/>
        <v>1607864.1726313625</v>
      </c>
      <c r="I107" s="577">
        <f t="shared" si="28"/>
        <v>1607864.1726313625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11201251.390919155</v>
      </c>
      <c r="E108" s="522">
        <f t="shared" si="24"/>
        <v>329807.14285714284</v>
      </c>
      <c r="F108" s="523">
        <f t="shared" si="25"/>
        <v>10871444.248062011</v>
      </c>
      <c r="G108" s="523">
        <f t="shared" si="26"/>
        <v>11036347.819490582</v>
      </c>
      <c r="H108" s="526">
        <f t="shared" si="27"/>
        <v>1570779.3063072045</v>
      </c>
      <c r="I108" s="577">
        <f t="shared" si="28"/>
        <v>1570779.3063072045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10871444.248062011</v>
      </c>
      <c r="E109" s="522">
        <f t="shared" si="24"/>
        <v>329807.14285714284</v>
      </c>
      <c r="F109" s="523">
        <f t="shared" si="25"/>
        <v>10541637.105204867</v>
      </c>
      <c r="G109" s="523">
        <f t="shared" si="26"/>
        <v>10706540.67663344</v>
      </c>
      <c r="H109" s="526">
        <f t="shared" si="27"/>
        <v>1533694.4399830475</v>
      </c>
      <c r="I109" s="577">
        <f t="shared" si="28"/>
        <v>1533694.4399830475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10541637.105204867</v>
      </c>
      <c r="E110" s="522">
        <f t="shared" si="24"/>
        <v>329807.14285714284</v>
      </c>
      <c r="F110" s="523">
        <f t="shared" si="25"/>
        <v>10211829.962347724</v>
      </c>
      <c r="G110" s="523">
        <f t="shared" si="26"/>
        <v>10376733.533776294</v>
      </c>
      <c r="H110" s="526">
        <f t="shared" si="27"/>
        <v>1496609.5736588901</v>
      </c>
      <c r="I110" s="577">
        <f t="shared" si="28"/>
        <v>1496609.5736588901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10211829.962347724</v>
      </c>
      <c r="E111" s="522">
        <f t="shared" si="24"/>
        <v>329807.14285714284</v>
      </c>
      <c r="F111" s="523">
        <f t="shared" si="25"/>
        <v>9882022.8194905799</v>
      </c>
      <c r="G111" s="523">
        <f t="shared" si="26"/>
        <v>10046926.390919153</v>
      </c>
      <c r="H111" s="526">
        <f t="shared" si="27"/>
        <v>1459524.7073347331</v>
      </c>
      <c r="I111" s="577">
        <f t="shared" si="28"/>
        <v>1459524.7073347331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9882022.8194905799</v>
      </c>
      <c r="E112" s="522">
        <f t="shared" si="24"/>
        <v>329807.14285714284</v>
      </c>
      <c r="F112" s="523">
        <f t="shared" si="25"/>
        <v>9552215.6766334362</v>
      </c>
      <c r="G112" s="523">
        <f t="shared" si="26"/>
        <v>9717119.2480620071</v>
      </c>
      <c r="H112" s="526">
        <f t="shared" si="27"/>
        <v>1422439.8410105756</v>
      </c>
      <c r="I112" s="577">
        <f t="shared" si="28"/>
        <v>1422439.8410105756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9552215.6766334362</v>
      </c>
      <c r="E113" s="522">
        <f t="shared" si="24"/>
        <v>329807.14285714284</v>
      </c>
      <c r="F113" s="523">
        <f t="shared" si="25"/>
        <v>9222408.5337762926</v>
      </c>
      <c r="G113" s="523">
        <f t="shared" si="26"/>
        <v>9387312.1052048653</v>
      </c>
      <c r="H113" s="526">
        <f t="shared" si="27"/>
        <v>1385354.9746864182</v>
      </c>
      <c r="I113" s="577">
        <f t="shared" si="28"/>
        <v>1385354.9746864182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9222408.5337762926</v>
      </c>
      <c r="E114" s="522">
        <f t="shared" si="24"/>
        <v>329807.14285714284</v>
      </c>
      <c r="F114" s="523">
        <f t="shared" si="25"/>
        <v>8892601.3909191489</v>
      </c>
      <c r="G114" s="523">
        <f t="shared" si="26"/>
        <v>9057504.9623477198</v>
      </c>
      <c r="H114" s="526">
        <f t="shared" si="27"/>
        <v>1348270.1083622607</v>
      </c>
      <c r="I114" s="577">
        <f t="shared" si="28"/>
        <v>1348270.1083622607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8892601.3909191489</v>
      </c>
      <c r="E115" s="522">
        <f t="shared" si="24"/>
        <v>329807.14285714284</v>
      </c>
      <c r="F115" s="523">
        <f t="shared" si="25"/>
        <v>8562794.2480620053</v>
      </c>
      <c r="G115" s="523">
        <f t="shared" si="26"/>
        <v>8727697.819490578</v>
      </c>
      <c r="H115" s="526">
        <f t="shared" si="27"/>
        <v>1311185.2420381038</v>
      </c>
      <c r="I115" s="577">
        <f t="shared" si="28"/>
        <v>1311185.2420381038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8562794.2480620053</v>
      </c>
      <c r="E116" s="522">
        <f t="shared" si="24"/>
        <v>329807.14285714284</v>
      </c>
      <c r="F116" s="523">
        <f t="shared" si="25"/>
        <v>8232987.1052048625</v>
      </c>
      <c r="G116" s="523">
        <f t="shared" si="26"/>
        <v>8397890.6766334344</v>
      </c>
      <c r="H116" s="526">
        <f t="shared" si="27"/>
        <v>1274100.3757139465</v>
      </c>
      <c r="I116" s="577">
        <f t="shared" si="28"/>
        <v>1274100.3757139465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8232987.1052048625</v>
      </c>
      <c r="E117" s="522">
        <f t="shared" si="24"/>
        <v>329807.14285714284</v>
      </c>
      <c r="F117" s="523">
        <f t="shared" si="25"/>
        <v>7903179.9623477198</v>
      </c>
      <c r="G117" s="523">
        <f t="shared" si="26"/>
        <v>8068083.5337762907</v>
      </c>
      <c r="H117" s="526">
        <f t="shared" si="27"/>
        <v>1237015.5093897893</v>
      </c>
      <c r="I117" s="577">
        <f t="shared" si="28"/>
        <v>1237015.5093897893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7903179.9623477198</v>
      </c>
      <c r="E118" s="522">
        <f t="shared" si="24"/>
        <v>329807.14285714284</v>
      </c>
      <c r="F118" s="523">
        <f t="shared" si="25"/>
        <v>7573372.8194905771</v>
      </c>
      <c r="G118" s="523">
        <f t="shared" si="26"/>
        <v>7738276.3909191489</v>
      </c>
      <c r="H118" s="526">
        <f t="shared" si="27"/>
        <v>1199930.6430656321</v>
      </c>
      <c r="I118" s="577">
        <f t="shared" si="28"/>
        <v>1199930.6430656321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7573372.8194905771</v>
      </c>
      <c r="E119" s="522">
        <f t="shared" si="24"/>
        <v>329807.14285714284</v>
      </c>
      <c r="F119" s="523">
        <f t="shared" si="25"/>
        <v>7243565.6766334344</v>
      </c>
      <c r="G119" s="523">
        <f t="shared" si="26"/>
        <v>7408469.2480620053</v>
      </c>
      <c r="H119" s="526">
        <f t="shared" si="27"/>
        <v>1162845.7767414749</v>
      </c>
      <c r="I119" s="577">
        <f t="shared" si="28"/>
        <v>1162845.7767414749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7243565.6766334344</v>
      </c>
      <c r="E120" s="522">
        <f t="shared" si="24"/>
        <v>329807.14285714284</v>
      </c>
      <c r="F120" s="523">
        <f t="shared" si="25"/>
        <v>6913758.5337762916</v>
      </c>
      <c r="G120" s="523">
        <f t="shared" si="26"/>
        <v>7078662.1052048635</v>
      </c>
      <c r="H120" s="526">
        <f t="shared" si="27"/>
        <v>1125760.9104173176</v>
      </c>
      <c r="I120" s="577">
        <f t="shared" si="28"/>
        <v>1125760.9104173176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6913758.5337762916</v>
      </c>
      <c r="E121" s="522">
        <f t="shared" si="24"/>
        <v>329807.14285714284</v>
      </c>
      <c r="F121" s="523">
        <f t="shared" si="25"/>
        <v>6583951.3909191489</v>
      </c>
      <c r="G121" s="523">
        <f t="shared" si="26"/>
        <v>6748854.9623477198</v>
      </c>
      <c r="H121" s="526">
        <f t="shared" si="27"/>
        <v>1088676.0440931604</v>
      </c>
      <c r="I121" s="577">
        <f t="shared" si="28"/>
        <v>1088676.0440931604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6583951.3909191489</v>
      </c>
      <c r="E122" s="522">
        <f t="shared" si="24"/>
        <v>329807.14285714284</v>
      </c>
      <c r="F122" s="523">
        <f t="shared" si="25"/>
        <v>6254144.2480620062</v>
      </c>
      <c r="G122" s="523">
        <f t="shared" si="26"/>
        <v>6419047.819490578</v>
      </c>
      <c r="H122" s="526">
        <f t="shared" si="27"/>
        <v>1051591.1777690034</v>
      </c>
      <c r="I122" s="577">
        <f t="shared" si="28"/>
        <v>1051591.1777690034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6254144.2480620062</v>
      </c>
      <c r="E123" s="522">
        <f t="shared" si="24"/>
        <v>329807.14285714284</v>
      </c>
      <c r="F123" s="523">
        <f t="shared" si="25"/>
        <v>5924337.1052048635</v>
      </c>
      <c r="G123" s="523">
        <f t="shared" si="26"/>
        <v>6089240.6766334344</v>
      </c>
      <c r="H123" s="526">
        <f t="shared" si="27"/>
        <v>1014506.311444846</v>
      </c>
      <c r="I123" s="577">
        <f t="shared" si="28"/>
        <v>1014506.311444846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5924337.1052048635</v>
      </c>
      <c r="E124" s="522">
        <f t="shared" si="24"/>
        <v>329807.14285714284</v>
      </c>
      <c r="F124" s="523">
        <f t="shared" si="25"/>
        <v>5594529.9623477207</v>
      </c>
      <c r="G124" s="523">
        <f t="shared" si="26"/>
        <v>5759433.5337762926</v>
      </c>
      <c r="H124" s="526">
        <f t="shared" si="27"/>
        <v>977421.44512068888</v>
      </c>
      <c r="I124" s="577">
        <f t="shared" si="28"/>
        <v>977421.44512068888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5594529.9623477207</v>
      </c>
      <c r="E125" s="522">
        <f t="shared" si="24"/>
        <v>329807.14285714284</v>
      </c>
      <c r="F125" s="523">
        <f t="shared" si="25"/>
        <v>5264722.819490578</v>
      </c>
      <c r="G125" s="523">
        <f t="shared" si="26"/>
        <v>5429626.3909191489</v>
      </c>
      <c r="H125" s="526">
        <f t="shared" si="27"/>
        <v>940336.57879653154</v>
      </c>
      <c r="I125" s="577">
        <f t="shared" si="28"/>
        <v>940336.57879653154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5264722.819490578</v>
      </c>
      <c r="E126" s="522">
        <f t="shared" si="24"/>
        <v>329807.14285714284</v>
      </c>
      <c r="F126" s="523">
        <f t="shared" si="25"/>
        <v>4934915.6766334353</v>
      </c>
      <c r="G126" s="523">
        <f t="shared" si="26"/>
        <v>5099819.2480620071</v>
      </c>
      <c r="H126" s="526">
        <f t="shared" si="27"/>
        <v>903251.71247237443</v>
      </c>
      <c r="I126" s="577">
        <f t="shared" si="28"/>
        <v>903251.71247237443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4934915.6766334353</v>
      </c>
      <c r="E127" s="522">
        <f t="shared" si="24"/>
        <v>329807.14285714284</v>
      </c>
      <c r="F127" s="523">
        <f t="shared" si="25"/>
        <v>4605108.5337762926</v>
      </c>
      <c r="G127" s="523">
        <f t="shared" si="26"/>
        <v>4770012.1052048635</v>
      </c>
      <c r="H127" s="526">
        <f t="shared" si="27"/>
        <v>866166.84614821721</v>
      </c>
      <c r="I127" s="577">
        <f t="shared" si="28"/>
        <v>866166.84614821721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4605108.5337762926</v>
      </c>
      <c r="E128" s="522">
        <f t="shared" si="24"/>
        <v>329807.14285714284</v>
      </c>
      <c r="F128" s="523">
        <f t="shared" si="25"/>
        <v>4275301.3909191499</v>
      </c>
      <c r="G128" s="523">
        <f t="shared" si="26"/>
        <v>4440204.9623477217</v>
      </c>
      <c r="H128" s="526">
        <f t="shared" si="27"/>
        <v>829081.97982406011</v>
      </c>
      <c r="I128" s="577">
        <f t="shared" si="28"/>
        <v>829081.97982406011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4275301.3909191499</v>
      </c>
      <c r="E129" s="522">
        <f t="shared" si="24"/>
        <v>329807.14285714284</v>
      </c>
      <c r="F129" s="523">
        <f t="shared" si="25"/>
        <v>3945494.2480620071</v>
      </c>
      <c r="G129" s="523">
        <f t="shared" si="26"/>
        <v>4110397.8194905785</v>
      </c>
      <c r="H129" s="526">
        <f t="shared" si="27"/>
        <v>791997.11349990289</v>
      </c>
      <c r="I129" s="577">
        <f t="shared" si="28"/>
        <v>791997.11349990289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3945494.2480620071</v>
      </c>
      <c r="E130" s="522">
        <f t="shared" si="24"/>
        <v>329807.14285714284</v>
      </c>
      <c r="F130" s="523">
        <f t="shared" si="25"/>
        <v>3615687.1052048644</v>
      </c>
      <c r="G130" s="523">
        <f t="shared" si="26"/>
        <v>3780590.6766334358</v>
      </c>
      <c r="H130" s="526">
        <f t="shared" si="27"/>
        <v>754912.24717574567</v>
      </c>
      <c r="I130" s="577">
        <f t="shared" si="28"/>
        <v>754912.24717574567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3615687.1052048644</v>
      </c>
      <c r="E131" s="522">
        <f t="shared" si="24"/>
        <v>329807.14285714284</v>
      </c>
      <c r="F131" s="523">
        <f t="shared" si="25"/>
        <v>3285879.9623477217</v>
      </c>
      <c r="G131" s="523">
        <f t="shared" si="26"/>
        <v>3450783.533776293</v>
      </c>
      <c r="H131" s="526">
        <f t="shared" si="27"/>
        <v>717827.38085158844</v>
      </c>
      <c r="I131" s="577">
        <f t="shared" si="28"/>
        <v>717827.38085158844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3285879.9623477217</v>
      </c>
      <c r="E132" s="522">
        <f t="shared" si="24"/>
        <v>329807.14285714284</v>
      </c>
      <c r="F132" s="523">
        <f t="shared" si="25"/>
        <v>2956072.819490579</v>
      </c>
      <c r="G132" s="523">
        <f t="shared" si="26"/>
        <v>3120976.3909191503</v>
      </c>
      <c r="H132" s="526">
        <f t="shared" si="27"/>
        <v>680742.51452743122</v>
      </c>
      <c r="I132" s="577">
        <f t="shared" si="28"/>
        <v>680742.51452743122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2956072.819490579</v>
      </c>
      <c r="E133" s="522">
        <f t="shared" si="24"/>
        <v>329807.14285714284</v>
      </c>
      <c r="F133" s="523">
        <f t="shared" si="25"/>
        <v>2626265.6766334362</v>
      </c>
      <c r="G133" s="523">
        <f t="shared" si="26"/>
        <v>2791169.2480620076</v>
      </c>
      <c r="H133" s="526">
        <f t="shared" si="27"/>
        <v>643657.648203274</v>
      </c>
      <c r="I133" s="577">
        <f t="shared" si="28"/>
        <v>643657.648203274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2626265.6766334362</v>
      </c>
      <c r="E134" s="522">
        <f t="shared" si="24"/>
        <v>329807.14285714284</v>
      </c>
      <c r="F134" s="523">
        <f t="shared" si="25"/>
        <v>2296458.5337762935</v>
      </c>
      <c r="G134" s="523">
        <f t="shared" si="26"/>
        <v>2461362.1052048649</v>
      </c>
      <c r="H134" s="526">
        <f t="shared" si="27"/>
        <v>606572.78187911678</v>
      </c>
      <c r="I134" s="577">
        <f t="shared" si="28"/>
        <v>606572.78187911678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2296458.5337762935</v>
      </c>
      <c r="E135" s="522">
        <f t="shared" si="24"/>
        <v>329807.14285714284</v>
      </c>
      <c r="F135" s="523">
        <f t="shared" si="25"/>
        <v>1966651.3909191508</v>
      </c>
      <c r="G135" s="523">
        <f t="shared" si="26"/>
        <v>2131554.9623477221</v>
      </c>
      <c r="H135" s="526">
        <f t="shared" si="27"/>
        <v>569487.91555495956</v>
      </c>
      <c r="I135" s="577">
        <f t="shared" si="28"/>
        <v>569487.91555495956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1966651.3909191508</v>
      </c>
      <c r="E136" s="522">
        <f t="shared" si="24"/>
        <v>329807.14285714284</v>
      </c>
      <c r="F136" s="523">
        <f t="shared" si="25"/>
        <v>1636844.2480620081</v>
      </c>
      <c r="G136" s="523">
        <f t="shared" si="26"/>
        <v>1801747.8194905794</v>
      </c>
      <c r="H136" s="526">
        <f t="shared" si="27"/>
        <v>532403.04923080245</v>
      </c>
      <c r="I136" s="577">
        <f t="shared" si="28"/>
        <v>532403.04923080245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1636844.2480620081</v>
      </c>
      <c r="E137" s="522">
        <f t="shared" si="24"/>
        <v>329807.14285714284</v>
      </c>
      <c r="F137" s="523">
        <f t="shared" si="25"/>
        <v>1307037.1052048653</v>
      </c>
      <c r="G137" s="523">
        <f t="shared" si="26"/>
        <v>1471940.6766334367</v>
      </c>
      <c r="H137" s="526">
        <f t="shared" si="27"/>
        <v>495318.18290664523</v>
      </c>
      <c r="I137" s="577">
        <f t="shared" si="28"/>
        <v>495318.18290664523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1307037.1052048653</v>
      </c>
      <c r="E138" s="522">
        <f t="shared" si="24"/>
        <v>329807.14285714284</v>
      </c>
      <c r="F138" s="523">
        <f t="shared" si="25"/>
        <v>977229.9623477225</v>
      </c>
      <c r="G138" s="523">
        <f t="shared" si="26"/>
        <v>1142133.533776294</v>
      </c>
      <c r="H138" s="526">
        <f t="shared" si="27"/>
        <v>458233.31658248801</v>
      </c>
      <c r="I138" s="577">
        <f t="shared" si="28"/>
        <v>458233.31658248801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977229.9623477225</v>
      </c>
      <c r="E139" s="522">
        <f t="shared" si="24"/>
        <v>329807.14285714284</v>
      </c>
      <c r="F139" s="523">
        <f t="shared" si="25"/>
        <v>647422.81949057966</v>
      </c>
      <c r="G139" s="523">
        <f t="shared" si="26"/>
        <v>812326.39091915102</v>
      </c>
      <c r="H139" s="526">
        <f t="shared" si="27"/>
        <v>421148.45025833079</v>
      </c>
      <c r="I139" s="577">
        <f t="shared" si="28"/>
        <v>421148.45025833079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647422.81949057966</v>
      </c>
      <c r="E140" s="522">
        <f t="shared" si="24"/>
        <v>329807.14285714284</v>
      </c>
      <c r="F140" s="523">
        <f t="shared" si="25"/>
        <v>317615.67663343681</v>
      </c>
      <c r="G140" s="523">
        <f t="shared" si="26"/>
        <v>482519.24806200824</v>
      </c>
      <c r="H140" s="526">
        <f t="shared" si="27"/>
        <v>384063.58393417357</v>
      </c>
      <c r="I140" s="577">
        <f t="shared" si="28"/>
        <v>384063.58393417357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317615.67663343681</v>
      </c>
      <c r="E141" s="522">
        <f t="shared" si="24"/>
        <v>317615.67663343681</v>
      </c>
      <c r="F141" s="523">
        <f t="shared" si="25"/>
        <v>0</v>
      </c>
      <c r="G141" s="523">
        <f t="shared" si="26"/>
        <v>158807.83831671841</v>
      </c>
      <c r="H141" s="526">
        <f t="shared" si="27"/>
        <v>335472.68059091287</v>
      </c>
      <c r="I141" s="577">
        <f t="shared" si="28"/>
        <v>335472.68059091287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24"/>
        <v>0</v>
      </c>
      <c r="F154" s="528">
        <f t="shared" si="25"/>
        <v>0</v>
      </c>
      <c r="G154" s="528">
        <f t="shared" si="26"/>
        <v>0</v>
      </c>
      <c r="H154" s="530">
        <f t="shared" si="27"/>
        <v>0</v>
      </c>
      <c r="I154" s="579">
        <f t="shared" si="28"/>
        <v>0</v>
      </c>
      <c r="J154" s="533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13851900.000000002</v>
      </c>
      <c r="F155" s="375"/>
      <c r="G155" s="375"/>
      <c r="H155" s="375">
        <f>SUM(H99:H154)</f>
        <v>47513730.429353423</v>
      </c>
      <c r="I155" s="375">
        <f>SUM(I99:I154)</f>
        <v>47513730.429353423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2" priority="3" stopIfTrue="1" operator="equal">
      <formula>$I$10</formula>
    </cfRule>
  </conditionalFormatting>
  <conditionalFormatting sqref="C99:C153">
    <cfRule type="cellIs" dxfId="51" priority="4" stopIfTrue="1" operator="equal">
      <formula>$J$92</formula>
    </cfRule>
  </conditionalFormatting>
  <conditionalFormatting sqref="C154">
    <cfRule type="cellIs" dxfId="50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32.5703125" style="183" customWidth="1"/>
    <col min="17" max="17" width="9.140625" style="183" customWidth="1"/>
    <col min="18" max="18" width="8.7109375" style="183"/>
    <col min="19" max="21" width="9.140625" style="183" customWidth="1"/>
    <col min="22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55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1127106.9316908673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1127106.9316908673</v>
      </c>
      <c r="O6" s="269"/>
      <c r="P6" s="269"/>
    </row>
    <row r="7" spans="1:16" ht="13.5" thickBot="1">
      <c r="C7" s="467" t="s">
        <v>48</v>
      </c>
      <c r="D7" s="624" t="s">
        <v>355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356</v>
      </c>
      <c r="E9" s="637" t="s">
        <v>506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9381463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223368.16666666666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 t="shared" ref="K17:K22" si="1">+G17</f>
        <v>1240275.0587599066</v>
      </c>
      <c r="L17" s="513">
        <f t="shared" ref="L17:L72" si="2">IF(K17&lt;&gt;0,+G17-K17,0)</f>
        <v>0</v>
      </c>
      <c r="M17" s="512">
        <f t="shared" ref="M17:M22" si="3">+H17</f>
        <v>1240275.0587599066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 t="shared" si="1"/>
        <v>1353054.593855357</v>
      </c>
      <c r="L18" s="519">
        <f>IF(K18&lt;&gt;0,+G18-K18,0)</f>
        <v>0</v>
      </c>
      <c r="M18" s="518">
        <f t="shared" si="3"/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1364634.2393042783</v>
      </c>
      <c r="H19" s="639">
        <v>1364634.2393042783</v>
      </c>
      <c r="I19" s="511">
        <f t="shared" si="0"/>
        <v>0</v>
      </c>
      <c r="J19" s="511"/>
      <c r="K19" s="518">
        <f t="shared" si="1"/>
        <v>1364634.2393042783</v>
      </c>
      <c r="L19" s="519">
        <f>IF(K19&lt;&gt;0,+G19-K19,0)</f>
        <v>0</v>
      </c>
      <c r="M19" s="518">
        <f t="shared" si="3"/>
        <v>1364634.2393042783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31">
        <v>8823640.1826499756</v>
      </c>
      <c r="E20" s="630">
        <v>228670.31707317074</v>
      </c>
      <c r="F20" s="631">
        <v>8594969.8655768055</v>
      </c>
      <c r="G20" s="630">
        <v>1335571.5914042245</v>
      </c>
      <c r="H20" s="639">
        <v>1335571.5914042245</v>
      </c>
      <c r="I20" s="511">
        <f t="shared" si="0"/>
        <v>0</v>
      </c>
      <c r="J20" s="511"/>
      <c r="K20" s="518">
        <f t="shared" si="1"/>
        <v>1335571.5914042245</v>
      </c>
      <c r="L20" s="519">
        <f>IF(K20&lt;&gt;0,+G20-K20,0)</f>
        <v>0</v>
      </c>
      <c r="M20" s="518">
        <f t="shared" si="3"/>
        <v>1335571.5914042245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/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1096539.9309391833</v>
      </c>
      <c r="H21" s="639">
        <v>1096539.9309391833</v>
      </c>
      <c r="I21" s="511">
        <f t="shared" si="0"/>
        <v>0</v>
      </c>
      <c r="J21" s="511"/>
      <c r="K21" s="518">
        <f t="shared" si="1"/>
        <v>1096539.9309391833</v>
      </c>
      <c r="L21" s="519">
        <f>IF(K21&lt;&gt;0,+G21-K21,0)</f>
        <v>0</v>
      </c>
      <c r="M21" s="518">
        <f t="shared" si="3"/>
        <v>1096539.9309391833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31">
        <v>8382915.3772047106</v>
      </c>
      <c r="E22" s="630">
        <v>223368.16666666666</v>
      </c>
      <c r="F22" s="631">
        <v>8159547.2105380436</v>
      </c>
      <c r="G22" s="630">
        <v>1100156.2769158005</v>
      </c>
      <c r="H22" s="639">
        <v>1100156.2769158005</v>
      </c>
      <c r="I22" s="511">
        <f t="shared" si="0"/>
        <v>0</v>
      </c>
      <c r="J22" s="511"/>
      <c r="K22" s="518">
        <f t="shared" si="1"/>
        <v>1100156.2769158005</v>
      </c>
      <c r="L22" s="519">
        <f>IF(K22&lt;&gt;0,+G22-K22,0)</f>
        <v>0</v>
      </c>
      <c r="M22" s="518">
        <f t="shared" si="3"/>
        <v>1100156.2769158005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>IU</v>
      </c>
      <c r="C23" s="507">
        <f>IF(D11="","-",+C22+1)</f>
        <v>2022</v>
      </c>
      <c r="D23" s="523">
        <f>IF(F22+SUM(E$17:E22)=D$10,F22,D$10-SUM(E$17:E22))</f>
        <v>8148911.3818369657</v>
      </c>
      <c r="E23" s="522">
        <f>IF(+I14&lt;F22,I14,D23)</f>
        <v>223368.16666666666</v>
      </c>
      <c r="F23" s="523">
        <f t="shared" ref="F23:F72" si="7">+D23-E23</f>
        <v>7925543.2151702987</v>
      </c>
      <c r="G23" s="524">
        <f t="shared" ref="G23:G49" si="8">+I$12*((D23+F23)/2)+E23</f>
        <v>1127106.9316908673</v>
      </c>
      <c r="H23" s="491">
        <f t="shared" ref="H23:H49" si="9">+I$13*((D23+F23)/2)+E23</f>
        <v>1127106.9316908673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7925543.2151702987</v>
      </c>
      <c r="E24" s="522">
        <f>IF(+I14&lt;F23,I14,D24)</f>
        <v>223368.16666666666</v>
      </c>
      <c r="F24" s="523">
        <f t="shared" si="7"/>
        <v>7702175.0485036317</v>
      </c>
      <c r="G24" s="524">
        <f t="shared" si="8"/>
        <v>1101990.4999176071</v>
      </c>
      <c r="H24" s="491">
        <f t="shared" si="9"/>
        <v>1101990.4999176071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7702175.0485036317</v>
      </c>
      <c r="E25" s="522">
        <f>IF(+I14&lt;F24,I14,D25)</f>
        <v>223368.16666666666</v>
      </c>
      <c r="F25" s="523">
        <f t="shared" si="7"/>
        <v>7478806.8818369647</v>
      </c>
      <c r="G25" s="524">
        <f t="shared" si="8"/>
        <v>1076874.0681443464</v>
      </c>
      <c r="H25" s="491">
        <f t="shared" si="9"/>
        <v>1076874.0681443464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7478806.8818369647</v>
      </c>
      <c r="E26" s="522">
        <f>IF(+I14&lt;F25,I14,D26)</f>
        <v>223368.16666666666</v>
      </c>
      <c r="F26" s="523">
        <f t="shared" si="7"/>
        <v>7255438.7151702978</v>
      </c>
      <c r="G26" s="524">
        <f t="shared" si="8"/>
        <v>1051757.6363710859</v>
      </c>
      <c r="H26" s="491">
        <f t="shared" si="9"/>
        <v>1051757.6363710859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7255438.7151702978</v>
      </c>
      <c r="E27" s="522">
        <f>IF(+I14&lt;F26,I14,D27)</f>
        <v>223368.16666666666</v>
      </c>
      <c r="F27" s="523">
        <f t="shared" si="7"/>
        <v>7032070.5485036308</v>
      </c>
      <c r="G27" s="524">
        <f t="shared" si="8"/>
        <v>1026641.2045978252</v>
      </c>
      <c r="H27" s="491">
        <f t="shared" si="9"/>
        <v>1026641.2045978252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7032070.5485036308</v>
      </c>
      <c r="E28" s="522">
        <f>IF(+I14&lt;F27,I14,D28)</f>
        <v>223368.16666666666</v>
      </c>
      <c r="F28" s="523">
        <f t="shared" si="7"/>
        <v>6808702.3818369638</v>
      </c>
      <c r="G28" s="524">
        <f t="shared" si="8"/>
        <v>1001524.7728245648</v>
      </c>
      <c r="H28" s="491">
        <f t="shared" si="9"/>
        <v>1001524.7728245648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6808702.3818369638</v>
      </c>
      <c r="E29" s="522">
        <f>IF(+I14&lt;F28,I14,D29)</f>
        <v>223368.16666666666</v>
      </c>
      <c r="F29" s="523">
        <f t="shared" si="7"/>
        <v>6585334.2151702968</v>
      </c>
      <c r="G29" s="524">
        <f t="shared" si="8"/>
        <v>976408.34105130413</v>
      </c>
      <c r="H29" s="491">
        <f t="shared" si="9"/>
        <v>976408.34105130413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6585334.2151702968</v>
      </c>
      <c r="E30" s="522">
        <f>IF(+I14&lt;F29,I14,D30)</f>
        <v>223368.16666666666</v>
      </c>
      <c r="F30" s="523">
        <f t="shared" si="7"/>
        <v>6361966.0485036299</v>
      </c>
      <c r="G30" s="524">
        <f t="shared" si="8"/>
        <v>951291.90927804378</v>
      </c>
      <c r="H30" s="491">
        <f t="shared" si="9"/>
        <v>951291.90927804378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6361966.0485036299</v>
      </c>
      <c r="E31" s="522">
        <f>IF(+I14&lt;F30,I14,D31)</f>
        <v>223368.16666666666</v>
      </c>
      <c r="F31" s="523">
        <f t="shared" si="7"/>
        <v>6138597.8818369629</v>
      </c>
      <c r="G31" s="524">
        <f t="shared" si="8"/>
        <v>926175.47750478308</v>
      </c>
      <c r="H31" s="491">
        <f t="shared" si="9"/>
        <v>926175.47750478308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6138597.8818369629</v>
      </c>
      <c r="E32" s="522">
        <f>IF(+I14&lt;F31,I14,D32)</f>
        <v>223368.16666666666</v>
      </c>
      <c r="F32" s="523">
        <f t="shared" si="7"/>
        <v>5915229.7151702959</v>
      </c>
      <c r="G32" s="524">
        <f t="shared" si="8"/>
        <v>901059.04573152272</v>
      </c>
      <c r="H32" s="491">
        <f t="shared" si="9"/>
        <v>901059.04573152272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5915229.7151702959</v>
      </c>
      <c r="E33" s="522">
        <f>IF(+I14&lt;F32,I14,D33)</f>
        <v>223368.16666666666</v>
      </c>
      <c r="F33" s="523">
        <f t="shared" si="7"/>
        <v>5691861.5485036289</v>
      </c>
      <c r="G33" s="524">
        <f t="shared" si="8"/>
        <v>875942.61395826214</v>
      </c>
      <c r="H33" s="491">
        <f t="shared" si="9"/>
        <v>875942.61395826214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5691861.5485036289</v>
      </c>
      <c r="E34" s="522">
        <f>IF(+I14&lt;F33,I14,D34)</f>
        <v>223368.16666666666</v>
      </c>
      <c r="F34" s="523">
        <f t="shared" si="7"/>
        <v>5468493.381836962</v>
      </c>
      <c r="G34" s="524">
        <f t="shared" si="8"/>
        <v>850826.18218500167</v>
      </c>
      <c r="H34" s="491">
        <f t="shared" si="9"/>
        <v>850826.18218500167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>IU</v>
      </c>
      <c r="C35" s="507">
        <f>IF(D11="","-",+C34+1)</f>
        <v>2034</v>
      </c>
      <c r="D35" s="523">
        <f>IF(F34+SUM(E$17:E34)=D$10,F34,D$10-SUM(E$17:E34))</f>
        <v>5468493.3818369675</v>
      </c>
      <c r="E35" s="522">
        <f>IF(+I14&lt;F34,I14,D35)</f>
        <v>223368.16666666666</v>
      </c>
      <c r="F35" s="523">
        <f t="shared" si="7"/>
        <v>5245125.2151703006</v>
      </c>
      <c r="G35" s="524">
        <f t="shared" si="8"/>
        <v>825709.75041174167</v>
      </c>
      <c r="H35" s="491">
        <f t="shared" si="9"/>
        <v>825709.75041174167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5245125.2151703006</v>
      </c>
      <c r="E36" s="522">
        <f>IF(+I14&lt;F35,I14,D36)</f>
        <v>223368.16666666666</v>
      </c>
      <c r="F36" s="523">
        <f t="shared" si="7"/>
        <v>5021757.0485036336</v>
      </c>
      <c r="G36" s="524">
        <f t="shared" si="8"/>
        <v>800593.3186384812</v>
      </c>
      <c r="H36" s="491">
        <f t="shared" si="9"/>
        <v>800593.3186384812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5021757.0485036336</v>
      </c>
      <c r="E37" s="522">
        <f>IF(+I14&lt;F36,I14,D37)</f>
        <v>223368.16666666666</v>
      </c>
      <c r="F37" s="523">
        <f t="shared" si="7"/>
        <v>4798388.8818369666</v>
      </c>
      <c r="G37" s="524">
        <f t="shared" si="8"/>
        <v>775476.88686522061</v>
      </c>
      <c r="H37" s="491">
        <f t="shared" si="9"/>
        <v>775476.88686522061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4798388.8818369666</v>
      </c>
      <c r="E38" s="522">
        <f>IF(+I14&lt;F37,I14,D38)</f>
        <v>223368.16666666666</v>
      </c>
      <c r="F38" s="523">
        <f t="shared" si="7"/>
        <v>4575020.7151702996</v>
      </c>
      <c r="G38" s="524">
        <f t="shared" si="8"/>
        <v>750360.45509196026</v>
      </c>
      <c r="H38" s="491">
        <f t="shared" si="9"/>
        <v>750360.45509196026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4575020.7151702996</v>
      </c>
      <c r="E39" s="522">
        <f>IF(+I14&lt;F38,I14,D39)</f>
        <v>223368.16666666666</v>
      </c>
      <c r="F39" s="523">
        <f t="shared" si="7"/>
        <v>4351652.5485036327</v>
      </c>
      <c r="G39" s="524">
        <f t="shared" si="8"/>
        <v>725244.02331869956</v>
      </c>
      <c r="H39" s="491">
        <f t="shared" si="9"/>
        <v>725244.02331869956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4351652.5485036327</v>
      </c>
      <c r="E40" s="522">
        <f>IF(+I14&lt;F39,I14,D40)</f>
        <v>223368.16666666666</v>
      </c>
      <c r="F40" s="523">
        <f t="shared" si="7"/>
        <v>4128284.3818369661</v>
      </c>
      <c r="G40" s="524">
        <f t="shared" si="8"/>
        <v>700127.59154543921</v>
      </c>
      <c r="H40" s="491">
        <f t="shared" si="9"/>
        <v>700127.59154543921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4128284.3818369661</v>
      </c>
      <c r="E41" s="522">
        <f>IF(+I14&lt;F40,I14,D41)</f>
        <v>223368.16666666666</v>
      </c>
      <c r="F41" s="523">
        <f t="shared" si="7"/>
        <v>3904916.2151702996</v>
      </c>
      <c r="G41" s="524">
        <f t="shared" si="8"/>
        <v>675011.15977217862</v>
      </c>
      <c r="H41" s="491">
        <f t="shared" si="9"/>
        <v>675011.15977217862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3904916.2151702996</v>
      </c>
      <c r="E42" s="522">
        <f>IF(+I14&lt;F41,I14,D42)</f>
        <v>223368.16666666666</v>
      </c>
      <c r="F42" s="523">
        <f t="shared" si="7"/>
        <v>3681548.0485036331</v>
      </c>
      <c r="G42" s="524">
        <f t="shared" si="8"/>
        <v>649894.72799891827</v>
      </c>
      <c r="H42" s="491">
        <f t="shared" si="9"/>
        <v>649894.72799891827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3681548.0485036331</v>
      </c>
      <c r="E43" s="522">
        <f>IF(+I14&lt;F42,I14,D43)</f>
        <v>223368.16666666666</v>
      </c>
      <c r="F43" s="523">
        <f t="shared" si="7"/>
        <v>3458179.8818369666</v>
      </c>
      <c r="G43" s="524">
        <f t="shared" si="8"/>
        <v>624778.29622565769</v>
      </c>
      <c r="H43" s="491">
        <f t="shared" si="9"/>
        <v>624778.29622565769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3458179.8818369666</v>
      </c>
      <c r="E44" s="522">
        <f>IF(+I14&lt;F43,I14,D44)</f>
        <v>223368.16666666666</v>
      </c>
      <c r="F44" s="523">
        <f t="shared" si="7"/>
        <v>3234811.7151703001</v>
      </c>
      <c r="G44" s="524">
        <f t="shared" si="8"/>
        <v>599661.86445239733</v>
      </c>
      <c r="H44" s="491">
        <f t="shared" si="9"/>
        <v>599661.86445239733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3234811.7151703001</v>
      </c>
      <c r="E45" s="522">
        <f>IF(+I14&lt;F44,I14,D45)</f>
        <v>223368.16666666666</v>
      </c>
      <c r="F45" s="523">
        <f t="shared" si="7"/>
        <v>3011443.5485036336</v>
      </c>
      <c r="G45" s="524">
        <f t="shared" si="8"/>
        <v>574545.43267913675</v>
      </c>
      <c r="H45" s="491">
        <f t="shared" si="9"/>
        <v>574545.43267913675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3011443.5485036336</v>
      </c>
      <c r="E46" s="522">
        <f>IF(+I14&lt;F45,I14,D46)</f>
        <v>223368.16666666666</v>
      </c>
      <c r="F46" s="523">
        <f t="shared" si="7"/>
        <v>2788075.3818369671</v>
      </c>
      <c r="G46" s="524">
        <f t="shared" si="8"/>
        <v>549429.0009058764</v>
      </c>
      <c r="H46" s="491">
        <f t="shared" si="9"/>
        <v>549429.0009058764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2788075.3818369671</v>
      </c>
      <c r="E47" s="522">
        <f>IF(+I14&lt;F46,I14,D47)</f>
        <v>223368.16666666666</v>
      </c>
      <c r="F47" s="523">
        <f t="shared" si="7"/>
        <v>2564707.2151703006</v>
      </c>
      <c r="G47" s="524">
        <f t="shared" si="8"/>
        <v>524312.56913261581</v>
      </c>
      <c r="H47" s="491">
        <f t="shared" si="9"/>
        <v>524312.56913261581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2564707.2151703006</v>
      </c>
      <c r="E48" s="522">
        <f>IF(+I14&lt;F47,I14,D48)</f>
        <v>223368.16666666666</v>
      </c>
      <c r="F48" s="523">
        <f t="shared" si="7"/>
        <v>2341339.0485036341</v>
      </c>
      <c r="G48" s="524">
        <f t="shared" si="8"/>
        <v>499196.13735935546</v>
      </c>
      <c r="H48" s="491">
        <f t="shared" si="9"/>
        <v>499196.13735935546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2341339.0485036341</v>
      </c>
      <c r="E49" s="522">
        <f>IF(+I14&lt;F48,I14,D49)</f>
        <v>223368.16666666666</v>
      </c>
      <c r="F49" s="523">
        <f t="shared" si="7"/>
        <v>2117970.8818369675</v>
      </c>
      <c r="G49" s="524">
        <f t="shared" si="8"/>
        <v>474079.70558609493</v>
      </c>
      <c r="H49" s="491">
        <f t="shared" si="9"/>
        <v>474079.70558609493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2117970.8818369675</v>
      </c>
      <c r="E50" s="522">
        <f>IF(+I14&lt;F49,I14,D50)</f>
        <v>223368.16666666666</v>
      </c>
      <c r="F50" s="523">
        <f t="shared" si="7"/>
        <v>1894602.7151703008</v>
      </c>
      <c r="G50" s="524">
        <f t="shared" ref="G50:G72" si="10">+I$12*((D50+F50)/2)+E50</f>
        <v>448963.27381283446</v>
      </c>
      <c r="H50" s="491">
        <f t="shared" ref="H50:H72" si="11">+I$13*((D50+F50)/2)+E50</f>
        <v>448963.27381283446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1894602.7151702959</v>
      </c>
      <c r="E51" s="522">
        <f>IF(+I14&lt;F50,I14,D51)</f>
        <v>223368.16666666666</v>
      </c>
      <c r="F51" s="523">
        <f t="shared" si="7"/>
        <v>1671234.5485036292</v>
      </c>
      <c r="G51" s="524">
        <f t="shared" si="10"/>
        <v>423846.84203957341</v>
      </c>
      <c r="H51" s="491">
        <f t="shared" si="11"/>
        <v>423846.84203957341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1671234.5485036292</v>
      </c>
      <c r="E52" s="522">
        <f>IF(+I14&lt;F51,I14,D52)</f>
        <v>223368.16666666666</v>
      </c>
      <c r="F52" s="523">
        <f t="shared" si="7"/>
        <v>1447866.3818369624</v>
      </c>
      <c r="G52" s="524">
        <f t="shared" si="10"/>
        <v>398730.41026631295</v>
      </c>
      <c r="H52" s="491">
        <f t="shared" si="11"/>
        <v>398730.41026631295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1447866.3818369624</v>
      </c>
      <c r="E53" s="522">
        <f>IF(+I14&lt;F52,I14,D53)</f>
        <v>223368.16666666666</v>
      </c>
      <c r="F53" s="523">
        <f t="shared" si="7"/>
        <v>1224498.2151702957</v>
      </c>
      <c r="G53" s="524">
        <f t="shared" si="10"/>
        <v>373613.97849305242</v>
      </c>
      <c r="H53" s="491">
        <f t="shared" si="11"/>
        <v>373613.97849305242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1224498.2151702957</v>
      </c>
      <c r="E54" s="522">
        <f>IF(+I14&lt;F53,I14,D54)</f>
        <v>223368.16666666666</v>
      </c>
      <c r="F54" s="523">
        <f t="shared" si="7"/>
        <v>1001130.048503629</v>
      </c>
      <c r="G54" s="524">
        <f t="shared" si="10"/>
        <v>348497.54671979195</v>
      </c>
      <c r="H54" s="491">
        <f t="shared" si="11"/>
        <v>348497.54671979195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1001130.048503629</v>
      </c>
      <c r="E55" s="522">
        <f>IF(+I14&lt;F54,I14,D55)</f>
        <v>223368.16666666666</v>
      </c>
      <c r="F55" s="523">
        <f t="shared" si="7"/>
        <v>777761.88183696242</v>
      </c>
      <c r="G55" s="524">
        <f t="shared" si="10"/>
        <v>323381.11494653148</v>
      </c>
      <c r="H55" s="491">
        <f t="shared" si="11"/>
        <v>323381.11494653148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777761.88183696242</v>
      </c>
      <c r="E56" s="522">
        <f>IF(+I14&lt;F55,I14,D56)</f>
        <v>223368.16666666666</v>
      </c>
      <c r="F56" s="523">
        <f t="shared" si="7"/>
        <v>554393.71517029579</v>
      </c>
      <c r="G56" s="524">
        <f t="shared" si="10"/>
        <v>298264.68317327101</v>
      </c>
      <c r="H56" s="491">
        <f t="shared" si="11"/>
        <v>298264.68317327101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554393.71517029579</v>
      </c>
      <c r="E57" s="522">
        <f>IF(+I14&lt;F56,I14,D57)</f>
        <v>223368.16666666666</v>
      </c>
      <c r="F57" s="523">
        <f t="shared" si="7"/>
        <v>331025.54850362916</v>
      </c>
      <c r="G57" s="524">
        <f t="shared" si="10"/>
        <v>273148.25140001049</v>
      </c>
      <c r="H57" s="491">
        <f t="shared" si="11"/>
        <v>273148.25140001049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331025.54850362916</v>
      </c>
      <c r="E58" s="522">
        <f>IF(+I14&lt;F57,I14,D58)</f>
        <v>223368.16666666666</v>
      </c>
      <c r="F58" s="523">
        <f t="shared" si="7"/>
        <v>107657.38183696251</v>
      </c>
      <c r="G58" s="524">
        <f t="shared" si="10"/>
        <v>248031.81962675002</v>
      </c>
      <c r="H58" s="491">
        <f t="shared" si="11"/>
        <v>248031.81962675002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107657.38183696251</v>
      </c>
      <c r="E59" s="522">
        <f>IF(+I14&lt;F58,I14,D59)</f>
        <v>107657.38183696251</v>
      </c>
      <c r="F59" s="523">
        <f t="shared" si="7"/>
        <v>0</v>
      </c>
      <c r="G59" s="524">
        <f t="shared" si="10"/>
        <v>113710.10037368907</v>
      </c>
      <c r="H59" s="491">
        <f t="shared" si="11"/>
        <v>113710.10037368907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9381462.9999999981</v>
      </c>
      <c r="F73" s="375"/>
      <c r="G73" s="375">
        <f>SUM(G17:G72)</f>
        <v>32356439.31526956</v>
      </c>
      <c r="H73" s="375">
        <f>SUM(H17:H72)</f>
        <v>32356439.31526956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1096539.9309391833</v>
      </c>
      <c r="N87" s="546">
        <f>IF(J92&lt;D11,0,VLOOKUP(J92,C17:O72,11))</f>
        <v>1096539.9309391833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1133390.3688526335</v>
      </c>
      <c r="N88" s="550">
        <f>IF(J92&lt;D11,0,VLOOKUP(J92,C99:P154,7))</f>
        <v>1133390.3688526335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36850.43791345018</v>
      </c>
      <c r="N89" s="555">
        <f>+N88-N87</f>
        <v>36850.43791345018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9381463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223368.16666666666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12">+I99-H99</f>
        <v>0</v>
      </c>
      <c r="K99" s="514"/>
      <c r="L99" s="512">
        <f>+H99</f>
        <v>731238.56219016481</v>
      </c>
      <c r="M99" s="513">
        <f t="shared" ref="M99:M130" si="13">IF(L99&lt;&gt;0,+H99-L99,0)</f>
        <v>0</v>
      </c>
      <c r="N99" s="512">
        <f>+I99</f>
        <v>731238.56219016481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12"/>
        <v>0</v>
      </c>
      <c r="K100" s="514"/>
      <c r="L100" s="655">
        <f>+H100</f>
        <v>1331725.0793304511</v>
      </c>
      <c r="M100" s="514">
        <f t="shared" si="13"/>
        <v>0</v>
      </c>
      <c r="N100" s="655">
        <f>+I100</f>
        <v>1331725.0793304511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12"/>
        <v>0</v>
      </c>
      <c r="K101" s="514"/>
      <c r="L101" s="655">
        <f>+H101</f>
        <v>1163360.3325167969</v>
      </c>
      <c r="M101" s="514">
        <f t="shared" ref="M101" si="17">IF(L101&lt;&gt;0,+H101-L101,0)</f>
        <v>0</v>
      </c>
      <c r="N101" s="655">
        <f>+I101</f>
        <v>1163360.3325167969</v>
      </c>
      <c r="O101" s="514">
        <f t="shared" ref="O101" si="18">IF(N101&lt;&gt;0,+I101-N101,0)</f>
        <v>0</v>
      </c>
      <c r="P101" s="514">
        <f t="shared" si="15"/>
        <v>0</v>
      </c>
    </row>
    <row r="102" spans="1:16">
      <c r="B102" s="195" t="str">
        <f t="shared" si="16"/>
        <v/>
      </c>
      <c r="C102" s="507">
        <f>IF(D93="","-",+C101+1)</f>
        <v>2019</v>
      </c>
      <c r="D102" s="629">
        <v>8789370.3410852719</v>
      </c>
      <c r="E102" s="630">
        <v>218173.55813953487</v>
      </c>
      <c r="F102" s="631">
        <v>8571196.7829457372</v>
      </c>
      <c r="G102" s="631">
        <v>8680283.5620155036</v>
      </c>
      <c r="H102" s="633">
        <v>1147315.8547577483</v>
      </c>
      <c r="I102" s="634">
        <v>1147315.8547577483</v>
      </c>
      <c r="J102" s="514">
        <f t="shared" si="12"/>
        <v>0</v>
      </c>
      <c r="K102" s="514"/>
      <c r="L102" s="655">
        <f>+H102</f>
        <v>1147315.8547577483</v>
      </c>
      <c r="M102" s="514">
        <f t="shared" ref="M102:M103" si="19">IF(L102&lt;&gt;0,+H102-L102,0)</f>
        <v>0</v>
      </c>
      <c r="N102" s="655">
        <f>+I102</f>
        <v>1147315.8547577483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8571196.7829457372</v>
      </c>
      <c r="E103" s="630">
        <v>223368.16666666666</v>
      </c>
      <c r="F103" s="631">
        <v>8347828.6162790703</v>
      </c>
      <c r="G103" s="631">
        <v>8459512.6996124033</v>
      </c>
      <c r="H103" s="633">
        <v>1133390.3688526335</v>
      </c>
      <c r="I103" s="634">
        <v>1133390.3688526335</v>
      </c>
      <c r="J103" s="514">
        <f t="shared" si="12"/>
        <v>0</v>
      </c>
      <c r="K103" s="514"/>
      <c r="L103" s="655">
        <f>+H103</f>
        <v>1133390.3688526335</v>
      </c>
      <c r="M103" s="514">
        <f t="shared" si="19"/>
        <v>0</v>
      </c>
      <c r="N103" s="655">
        <f>+I103</f>
        <v>1133390.3688526335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8347828.6162790703</v>
      </c>
      <c r="E104" s="522">
        <f>IF(+J96&lt;F103,J96,D104)</f>
        <v>223368.16666666666</v>
      </c>
      <c r="F104" s="523">
        <f t="shared" ref="F104:F130" si="20">+D104-E104</f>
        <v>8124460.4496124033</v>
      </c>
      <c r="G104" s="523">
        <f t="shared" ref="G104:G130" si="21">+(F104+D104)/2</f>
        <v>8236144.5329457372</v>
      </c>
      <c r="H104" s="526">
        <f t="shared" ref="H104:H154" si="22">+J$94*G104+E104</f>
        <v>1149474.000472188</v>
      </c>
      <c r="I104" s="577">
        <f t="shared" ref="I104:I154" si="23">+J$95*G104+E104</f>
        <v>1149474.000472188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8124460.4496124033</v>
      </c>
      <c r="E105" s="522">
        <f>IF(+J96&lt;F104,J96,D105)</f>
        <v>223368.16666666666</v>
      </c>
      <c r="F105" s="523">
        <f t="shared" si="20"/>
        <v>7901092.2829457363</v>
      </c>
      <c r="G105" s="523">
        <f t="shared" si="21"/>
        <v>8012776.3662790693</v>
      </c>
      <c r="H105" s="526">
        <f t="shared" si="22"/>
        <v>1124357.5686989273</v>
      </c>
      <c r="I105" s="577">
        <f t="shared" si="23"/>
        <v>1124357.5686989273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7901092.2829457363</v>
      </c>
      <c r="E106" s="522">
        <f>IF(+J96&lt;F105,J96,D106)</f>
        <v>223368.16666666666</v>
      </c>
      <c r="F106" s="523">
        <f t="shared" si="20"/>
        <v>7677724.1162790693</v>
      </c>
      <c r="G106" s="523">
        <f t="shared" si="21"/>
        <v>7789408.1996124033</v>
      </c>
      <c r="H106" s="526">
        <f t="shared" si="22"/>
        <v>1099241.1369256668</v>
      </c>
      <c r="I106" s="577">
        <f t="shared" si="23"/>
        <v>1099241.1369256668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7677724.1162790693</v>
      </c>
      <c r="E107" s="522">
        <f>IF(+J96&lt;F106,J96,D107)</f>
        <v>223368.16666666666</v>
      </c>
      <c r="F107" s="523">
        <f t="shared" si="20"/>
        <v>7454355.9496124024</v>
      </c>
      <c r="G107" s="523">
        <f t="shared" si="21"/>
        <v>7566040.0329457354</v>
      </c>
      <c r="H107" s="526">
        <f t="shared" si="22"/>
        <v>1074124.7051524061</v>
      </c>
      <c r="I107" s="577">
        <f t="shared" si="23"/>
        <v>1074124.7051524061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7454355.9496124024</v>
      </c>
      <c r="E108" s="522">
        <f>IF(+J96&lt;F107,J96,D108)</f>
        <v>223368.16666666666</v>
      </c>
      <c r="F108" s="523">
        <f t="shared" si="20"/>
        <v>7230987.7829457354</v>
      </c>
      <c r="G108" s="523">
        <f t="shared" si="21"/>
        <v>7342671.8662790693</v>
      </c>
      <c r="H108" s="526">
        <f t="shared" si="22"/>
        <v>1049008.2733791459</v>
      </c>
      <c r="I108" s="577">
        <f t="shared" si="23"/>
        <v>1049008.2733791459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7230987.7829457354</v>
      </c>
      <c r="E109" s="522">
        <f>IF(+J96&lt;F108,J96,D109)</f>
        <v>223368.16666666666</v>
      </c>
      <c r="F109" s="523">
        <f t="shared" si="20"/>
        <v>7007619.6162790684</v>
      </c>
      <c r="G109" s="523">
        <f t="shared" si="21"/>
        <v>7119303.6996124014</v>
      </c>
      <c r="H109" s="526">
        <f t="shared" si="22"/>
        <v>1023891.8416058852</v>
      </c>
      <c r="I109" s="577">
        <f t="shared" si="23"/>
        <v>1023891.8416058852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7007619.6162790684</v>
      </c>
      <c r="E110" s="522">
        <f>IF(+J96&lt;F109,J96,D110)</f>
        <v>223368.16666666666</v>
      </c>
      <c r="F110" s="523">
        <f t="shared" si="20"/>
        <v>6784251.4496124014</v>
      </c>
      <c r="G110" s="523">
        <f t="shared" si="21"/>
        <v>6895935.5329457354</v>
      </c>
      <c r="H110" s="526">
        <f t="shared" si="22"/>
        <v>998775.40983262472</v>
      </c>
      <c r="I110" s="577">
        <f t="shared" si="23"/>
        <v>998775.40983262472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6784251.4496124014</v>
      </c>
      <c r="E111" s="522">
        <f>IF(+J96&lt;F110,J96,D111)</f>
        <v>223368.16666666666</v>
      </c>
      <c r="F111" s="523">
        <f t="shared" si="20"/>
        <v>6560883.2829457344</v>
      </c>
      <c r="G111" s="523">
        <f t="shared" si="21"/>
        <v>6672567.3662790675</v>
      </c>
      <c r="H111" s="526">
        <f t="shared" si="22"/>
        <v>973658.97805936413</v>
      </c>
      <c r="I111" s="577">
        <f t="shared" si="23"/>
        <v>973658.97805936413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6560883.2829457344</v>
      </c>
      <c r="E112" s="522">
        <f>IF(+J96&lt;F111,J96,D112)</f>
        <v>223368.16666666666</v>
      </c>
      <c r="F112" s="523">
        <f t="shared" si="20"/>
        <v>6337515.1162790675</v>
      </c>
      <c r="G112" s="523">
        <f t="shared" si="21"/>
        <v>6449199.1996124014</v>
      </c>
      <c r="H112" s="526">
        <f t="shared" si="22"/>
        <v>948542.54628610366</v>
      </c>
      <c r="I112" s="577">
        <f t="shared" si="23"/>
        <v>948542.54628610366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6337515.1162790675</v>
      </c>
      <c r="E113" s="522">
        <f>IF(+J96&lt;F112,J96,D113)</f>
        <v>223368.16666666666</v>
      </c>
      <c r="F113" s="523">
        <f t="shared" si="20"/>
        <v>6114146.9496124005</v>
      </c>
      <c r="G113" s="523">
        <f t="shared" si="21"/>
        <v>6225831.0329457335</v>
      </c>
      <c r="H113" s="526">
        <f t="shared" si="22"/>
        <v>923426.11451284308</v>
      </c>
      <c r="I113" s="577">
        <f t="shared" si="23"/>
        <v>923426.11451284308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6114146.9496124005</v>
      </c>
      <c r="E114" s="522">
        <f>IF(+J96&lt;F113,J96,D114)</f>
        <v>223368.16666666666</v>
      </c>
      <c r="F114" s="523">
        <f t="shared" si="20"/>
        <v>5890778.7829457335</v>
      </c>
      <c r="G114" s="523">
        <f t="shared" si="21"/>
        <v>6002462.8662790675</v>
      </c>
      <c r="H114" s="526">
        <f t="shared" si="22"/>
        <v>898309.68273958261</v>
      </c>
      <c r="I114" s="577">
        <f t="shared" si="23"/>
        <v>898309.68273958261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5890778.7829457335</v>
      </c>
      <c r="E115" s="522">
        <f>IF(+J96&lt;F114,J96,D115)</f>
        <v>223368.16666666666</v>
      </c>
      <c r="F115" s="523">
        <f t="shared" si="20"/>
        <v>5667410.6162790665</v>
      </c>
      <c r="G115" s="523">
        <f t="shared" si="21"/>
        <v>5779094.6996123996</v>
      </c>
      <c r="H115" s="526">
        <f t="shared" si="22"/>
        <v>873193.25096632203</v>
      </c>
      <c r="I115" s="577">
        <f t="shared" si="23"/>
        <v>873193.25096632203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5667410.6162790665</v>
      </c>
      <c r="E116" s="522">
        <f>IF(+J96&lt;F115,J96,D116)</f>
        <v>223368.16666666666</v>
      </c>
      <c r="F116" s="523">
        <f t="shared" si="20"/>
        <v>5444042.4496123996</v>
      </c>
      <c r="G116" s="523">
        <f t="shared" si="21"/>
        <v>5555726.5329457335</v>
      </c>
      <c r="H116" s="526">
        <f t="shared" si="22"/>
        <v>848076.81919306156</v>
      </c>
      <c r="I116" s="577">
        <f t="shared" si="23"/>
        <v>848076.81919306156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5444042.4496123996</v>
      </c>
      <c r="E117" s="522">
        <f>IF(+J96&lt;F116,J96,D117)</f>
        <v>223368.16666666666</v>
      </c>
      <c r="F117" s="523">
        <f t="shared" si="20"/>
        <v>5220674.2829457326</v>
      </c>
      <c r="G117" s="523">
        <f t="shared" si="21"/>
        <v>5332358.3662790656</v>
      </c>
      <c r="H117" s="526">
        <f t="shared" si="22"/>
        <v>822960.38741980097</v>
      </c>
      <c r="I117" s="577">
        <f t="shared" si="23"/>
        <v>822960.38741980097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>IU</v>
      </c>
      <c r="C118" s="507">
        <f>IF(D93="","-",+C117+1)</f>
        <v>2035</v>
      </c>
      <c r="D118" s="374">
        <f>IF(F117+SUM(E$99:E117)=D$92,F117,D$92-SUM(E$99:E117))</f>
        <v>5220674.2829457372</v>
      </c>
      <c r="E118" s="522">
        <f>IF(+J96&lt;F117,J96,D118)</f>
        <v>223368.16666666666</v>
      </c>
      <c r="F118" s="523">
        <f t="shared" si="20"/>
        <v>4997306.1162790703</v>
      </c>
      <c r="G118" s="523">
        <f t="shared" si="21"/>
        <v>5108990.1996124033</v>
      </c>
      <c r="H118" s="526">
        <f t="shared" si="22"/>
        <v>797843.95564654097</v>
      </c>
      <c r="I118" s="577">
        <f t="shared" si="23"/>
        <v>797843.95564654097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4997306.1162790703</v>
      </c>
      <c r="E119" s="522">
        <f>IF(+J96&lt;F118,J96,D119)</f>
        <v>223368.16666666666</v>
      </c>
      <c r="F119" s="523">
        <f t="shared" si="20"/>
        <v>4773937.9496124033</v>
      </c>
      <c r="G119" s="523">
        <f t="shared" si="21"/>
        <v>4885622.0329457372</v>
      </c>
      <c r="H119" s="526">
        <f t="shared" si="22"/>
        <v>772727.5238732805</v>
      </c>
      <c r="I119" s="577">
        <f t="shared" si="23"/>
        <v>772727.5238732805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4773937.9496124033</v>
      </c>
      <c r="E120" s="522">
        <f>IF(+J96&lt;F119,J96,D120)</f>
        <v>223368.16666666666</v>
      </c>
      <c r="F120" s="523">
        <f t="shared" si="20"/>
        <v>4550569.7829457363</v>
      </c>
      <c r="G120" s="523">
        <f t="shared" si="21"/>
        <v>4662253.8662790693</v>
      </c>
      <c r="H120" s="526">
        <f t="shared" si="22"/>
        <v>747611.09210001992</v>
      </c>
      <c r="I120" s="577">
        <f t="shared" si="23"/>
        <v>747611.09210001992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4550569.7829457363</v>
      </c>
      <c r="E121" s="522">
        <f>IF(+J96&lt;F120,J96,D121)</f>
        <v>223368.16666666666</v>
      </c>
      <c r="F121" s="523">
        <f t="shared" si="20"/>
        <v>4327201.6162790693</v>
      </c>
      <c r="G121" s="523">
        <f t="shared" si="21"/>
        <v>4438885.6996124033</v>
      </c>
      <c r="H121" s="526">
        <f t="shared" si="22"/>
        <v>722494.66032675956</v>
      </c>
      <c r="I121" s="577">
        <f t="shared" si="23"/>
        <v>722494.66032675956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4327201.6162790693</v>
      </c>
      <c r="E122" s="522">
        <f>IF(+J96&lt;F121,J96,D122)</f>
        <v>223368.16666666666</v>
      </c>
      <c r="F122" s="523">
        <f t="shared" si="20"/>
        <v>4103833.4496124028</v>
      </c>
      <c r="G122" s="523">
        <f t="shared" si="21"/>
        <v>4215517.5329457363</v>
      </c>
      <c r="H122" s="526">
        <f t="shared" si="22"/>
        <v>697378.22855349898</v>
      </c>
      <c r="I122" s="577">
        <f t="shared" si="23"/>
        <v>697378.22855349898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4103833.4496124028</v>
      </c>
      <c r="E123" s="522">
        <f>IF(+J96&lt;F122,J96,D123)</f>
        <v>223368.16666666666</v>
      </c>
      <c r="F123" s="523">
        <f t="shared" si="20"/>
        <v>3880465.2829457363</v>
      </c>
      <c r="G123" s="523">
        <f t="shared" si="21"/>
        <v>3992149.3662790693</v>
      </c>
      <c r="H123" s="526">
        <f t="shared" si="22"/>
        <v>672261.79678023851</v>
      </c>
      <c r="I123" s="577">
        <f t="shared" si="23"/>
        <v>672261.79678023851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3880465.2829457363</v>
      </c>
      <c r="E124" s="522">
        <f>IF(+J96&lt;F123,J96,D124)</f>
        <v>223368.16666666666</v>
      </c>
      <c r="F124" s="523">
        <f t="shared" si="20"/>
        <v>3657097.1162790698</v>
      </c>
      <c r="G124" s="523">
        <f t="shared" si="21"/>
        <v>3768781.1996124033</v>
      </c>
      <c r="H124" s="526">
        <f t="shared" si="22"/>
        <v>647145.36500697804</v>
      </c>
      <c r="I124" s="577">
        <f t="shared" si="23"/>
        <v>647145.36500697804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3657097.1162790698</v>
      </c>
      <c r="E125" s="522">
        <f>IF(+J96&lt;F124,J96,D125)</f>
        <v>223368.16666666666</v>
      </c>
      <c r="F125" s="523">
        <f t="shared" si="20"/>
        <v>3433728.9496124033</v>
      </c>
      <c r="G125" s="523">
        <f t="shared" si="21"/>
        <v>3545413.0329457363</v>
      </c>
      <c r="H125" s="526">
        <f t="shared" si="22"/>
        <v>622028.93323371757</v>
      </c>
      <c r="I125" s="577">
        <f t="shared" si="23"/>
        <v>622028.93323371757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3433728.9496124033</v>
      </c>
      <c r="E126" s="522">
        <f>IF(+J96&lt;F125,J96,D126)</f>
        <v>223368.16666666666</v>
      </c>
      <c r="F126" s="523">
        <f t="shared" si="20"/>
        <v>3210360.7829457368</v>
      </c>
      <c r="G126" s="523">
        <f t="shared" si="21"/>
        <v>3322044.8662790703</v>
      </c>
      <c r="H126" s="526">
        <f t="shared" si="22"/>
        <v>596912.5014604571</v>
      </c>
      <c r="I126" s="577">
        <f t="shared" si="23"/>
        <v>596912.5014604571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3210360.7829457368</v>
      </c>
      <c r="E127" s="522">
        <f>IF(+J96&lt;F126,J96,D127)</f>
        <v>223368.16666666666</v>
      </c>
      <c r="F127" s="523">
        <f t="shared" si="20"/>
        <v>2986992.6162790703</v>
      </c>
      <c r="G127" s="523">
        <f t="shared" si="21"/>
        <v>3098676.6996124033</v>
      </c>
      <c r="H127" s="526">
        <f t="shared" si="22"/>
        <v>571796.06968719664</v>
      </c>
      <c r="I127" s="577">
        <f t="shared" si="23"/>
        <v>571796.06968719664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2986992.6162790703</v>
      </c>
      <c r="E128" s="522">
        <f>IF(+J96&lt;F127,J96,D128)</f>
        <v>223368.16666666666</v>
      </c>
      <c r="F128" s="523">
        <f t="shared" si="20"/>
        <v>2763624.4496124038</v>
      </c>
      <c r="G128" s="523">
        <f t="shared" si="21"/>
        <v>2875308.5329457372</v>
      </c>
      <c r="H128" s="526">
        <f t="shared" si="22"/>
        <v>546679.63791393617</v>
      </c>
      <c r="I128" s="577">
        <f t="shared" si="23"/>
        <v>546679.63791393617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2763624.4496124038</v>
      </c>
      <c r="E129" s="522">
        <f>IF(+J96&lt;F128,J96,D129)</f>
        <v>223368.16666666666</v>
      </c>
      <c r="F129" s="523">
        <f t="shared" si="20"/>
        <v>2540256.2829457372</v>
      </c>
      <c r="G129" s="523">
        <f t="shared" si="21"/>
        <v>2651940.3662790703</v>
      </c>
      <c r="H129" s="526">
        <f t="shared" si="22"/>
        <v>521563.2061406757</v>
      </c>
      <c r="I129" s="577">
        <f t="shared" si="23"/>
        <v>521563.2061406757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2540256.2829457372</v>
      </c>
      <c r="E130" s="522">
        <f>IF(+J96&lt;F129,J96,D130)</f>
        <v>223368.16666666666</v>
      </c>
      <c r="F130" s="523">
        <f t="shared" si="20"/>
        <v>2316888.1162790707</v>
      </c>
      <c r="G130" s="523">
        <f t="shared" si="21"/>
        <v>2428572.1996124042</v>
      </c>
      <c r="H130" s="526">
        <f t="shared" si="22"/>
        <v>496446.77436741523</v>
      </c>
      <c r="I130" s="577">
        <f t="shared" si="23"/>
        <v>496446.77436741523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2316888.1162790707</v>
      </c>
      <c r="E131" s="522">
        <f>IF(+J96&lt;F130,J96,D131)</f>
        <v>223368.16666666666</v>
      </c>
      <c r="F131" s="523">
        <f t="shared" ref="F131:F154" si="24">+D131-E131</f>
        <v>2093519.949612404</v>
      </c>
      <c r="G131" s="523">
        <f t="shared" ref="G131:G154" si="25">+(F131+D131)/2</f>
        <v>2205204.0329457372</v>
      </c>
      <c r="H131" s="526">
        <f t="shared" si="22"/>
        <v>471330.34259415476</v>
      </c>
      <c r="I131" s="577">
        <f t="shared" si="23"/>
        <v>471330.34259415476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2093519.949612404</v>
      </c>
      <c r="E132" s="522">
        <f>IF(+J96&lt;F131,J96,D132)</f>
        <v>223368.16666666666</v>
      </c>
      <c r="F132" s="523">
        <f t="shared" si="24"/>
        <v>1870151.7829457372</v>
      </c>
      <c r="G132" s="523">
        <f t="shared" si="25"/>
        <v>1981835.8662790707</v>
      </c>
      <c r="H132" s="526">
        <f t="shared" si="22"/>
        <v>446213.91082089429</v>
      </c>
      <c r="I132" s="577">
        <f t="shared" si="23"/>
        <v>446213.91082089429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1870151.7829457372</v>
      </c>
      <c r="E133" s="522">
        <f>IF(+J96&lt;F132,J96,D133)</f>
        <v>223368.16666666666</v>
      </c>
      <c r="F133" s="523">
        <f t="shared" si="24"/>
        <v>1646783.6162790705</v>
      </c>
      <c r="G133" s="523">
        <f t="shared" si="25"/>
        <v>1758467.6996124038</v>
      </c>
      <c r="H133" s="526">
        <f t="shared" si="22"/>
        <v>421097.47904763371</v>
      </c>
      <c r="I133" s="577">
        <f t="shared" si="23"/>
        <v>421097.47904763371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1646783.6162790705</v>
      </c>
      <c r="E134" s="522">
        <f>IF(+J96&lt;F133,J96,D134)</f>
        <v>223368.16666666666</v>
      </c>
      <c r="F134" s="523">
        <f t="shared" si="24"/>
        <v>1423415.4496124038</v>
      </c>
      <c r="G134" s="523">
        <f t="shared" si="25"/>
        <v>1535099.5329457372</v>
      </c>
      <c r="H134" s="526">
        <f t="shared" si="22"/>
        <v>395981.04727437324</v>
      </c>
      <c r="I134" s="577">
        <f t="shared" si="23"/>
        <v>395981.04727437324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1423415.4496124038</v>
      </c>
      <c r="E135" s="522">
        <f>IF(+J96&lt;F134,J96,D135)</f>
        <v>223368.16666666666</v>
      </c>
      <c r="F135" s="523">
        <f t="shared" si="24"/>
        <v>1200047.282945737</v>
      </c>
      <c r="G135" s="523">
        <f t="shared" si="25"/>
        <v>1311731.3662790703</v>
      </c>
      <c r="H135" s="526">
        <f t="shared" si="22"/>
        <v>370864.61550111277</v>
      </c>
      <c r="I135" s="577">
        <f t="shared" si="23"/>
        <v>370864.61550111277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1200047.282945737</v>
      </c>
      <c r="E136" s="522">
        <f>IF(+J96&lt;F135,J96,D136)</f>
        <v>223368.16666666666</v>
      </c>
      <c r="F136" s="523">
        <f t="shared" si="24"/>
        <v>976679.11627907038</v>
      </c>
      <c r="G136" s="523">
        <f t="shared" si="25"/>
        <v>1088363.1996124038</v>
      </c>
      <c r="H136" s="526">
        <f t="shared" si="22"/>
        <v>345748.1837278523</v>
      </c>
      <c r="I136" s="577">
        <f t="shared" si="23"/>
        <v>345748.1837278523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6"/>
        <v>IU</v>
      </c>
      <c r="C137" s="507">
        <f>IF(D93="","-",+C136+1)</f>
        <v>2054</v>
      </c>
      <c r="D137" s="374">
        <f>IF(F136+SUM(E$99:E136)=D$92,F136,D$92-SUM(E$99:E136))</f>
        <v>976679.11627906561</v>
      </c>
      <c r="E137" s="522">
        <f>IF(+J96&lt;F136,J96,D137)</f>
        <v>223368.16666666666</v>
      </c>
      <c r="F137" s="523">
        <f t="shared" si="24"/>
        <v>753310.94961239898</v>
      </c>
      <c r="G137" s="523">
        <f t="shared" si="25"/>
        <v>864995.03294573235</v>
      </c>
      <c r="H137" s="526">
        <f t="shared" si="22"/>
        <v>320631.75195459125</v>
      </c>
      <c r="I137" s="577">
        <f t="shared" si="23"/>
        <v>320631.75195459125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753310.94961239898</v>
      </c>
      <c r="E138" s="522">
        <f>IF(+J96&lt;F137,J96,D138)</f>
        <v>223368.16666666666</v>
      </c>
      <c r="F138" s="523">
        <f t="shared" si="24"/>
        <v>529942.78294573235</v>
      </c>
      <c r="G138" s="523">
        <f t="shared" si="25"/>
        <v>641626.86627906561</v>
      </c>
      <c r="H138" s="526">
        <f t="shared" si="22"/>
        <v>295515.32018133078</v>
      </c>
      <c r="I138" s="577">
        <f t="shared" si="23"/>
        <v>295515.32018133078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529942.78294573235</v>
      </c>
      <c r="E139" s="522">
        <f>IF(+J96&lt;F138,J96,D139)</f>
        <v>223368.16666666666</v>
      </c>
      <c r="F139" s="523">
        <f t="shared" si="24"/>
        <v>306574.61627906573</v>
      </c>
      <c r="G139" s="523">
        <f t="shared" si="25"/>
        <v>418258.69961239904</v>
      </c>
      <c r="H139" s="526">
        <f t="shared" si="22"/>
        <v>270398.88840807031</v>
      </c>
      <c r="I139" s="577">
        <f t="shared" si="23"/>
        <v>270398.88840807031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306574.61627906573</v>
      </c>
      <c r="E140" s="522">
        <f>IF(+J96&lt;F139,J96,D140)</f>
        <v>223368.16666666666</v>
      </c>
      <c r="F140" s="523">
        <f t="shared" si="24"/>
        <v>83206.449612399068</v>
      </c>
      <c r="G140" s="523">
        <f t="shared" si="25"/>
        <v>194890.53294573241</v>
      </c>
      <c r="H140" s="526">
        <f t="shared" si="22"/>
        <v>245282.45663480982</v>
      </c>
      <c r="I140" s="577">
        <f t="shared" si="23"/>
        <v>245282.45663480982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83206.449612399068</v>
      </c>
      <c r="E141" s="522">
        <f>IF(+J96&lt;F140,J96,D141)</f>
        <v>83206.449612399068</v>
      </c>
      <c r="F141" s="523">
        <f t="shared" si="24"/>
        <v>0</v>
      </c>
      <c r="G141" s="523">
        <f t="shared" si="25"/>
        <v>41603.224806199534</v>
      </c>
      <c r="H141" s="526">
        <f t="shared" si="22"/>
        <v>87884.486653155531</v>
      </c>
      <c r="I141" s="577">
        <f t="shared" si="23"/>
        <v>87884.486653155531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9381462.9999999981</v>
      </c>
      <c r="F155" s="375"/>
      <c r="G155" s="375"/>
      <c r="H155" s="375">
        <f>SUM(H99:H154)</f>
        <v>31397909.140780412</v>
      </c>
      <c r="I155" s="375">
        <f>SUM(I99:I154)</f>
        <v>31397909.140780412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56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187684.94156484964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187684.94156484964</v>
      </c>
      <c r="O6" s="269"/>
      <c r="P6" s="269"/>
    </row>
    <row r="7" spans="1:16" ht="13.5" thickBot="1">
      <c r="C7" s="467" t="s">
        <v>48</v>
      </c>
      <c r="D7" s="624" t="s">
        <v>357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358</v>
      </c>
      <c r="E9" s="637" t="s">
        <v>401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1558181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37099.547619047618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 t="shared" ref="K17:K22" si="1">+G17</f>
        <v>156066.99191753985</v>
      </c>
      <c r="L17" s="513">
        <f t="shared" ref="L17:L72" si="2">IF(K17&lt;&gt;0,+G17-K17,0)</f>
        <v>0</v>
      </c>
      <c r="M17" s="512">
        <f t="shared" ref="M17:M22" si="3">+H17</f>
        <v>156066.99191753985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 t="shared" si="1"/>
        <v>225172.65115998022</v>
      </c>
      <c r="L18" s="519">
        <f>IF(K18&lt;&gt;0,+G18-K18,0)</f>
        <v>0</v>
      </c>
      <c r="M18" s="518">
        <f t="shared" si="3"/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227108.76254780369</v>
      </c>
      <c r="H19" s="639">
        <v>227108.76254780369</v>
      </c>
      <c r="I19" s="511">
        <f t="shared" si="0"/>
        <v>0</v>
      </c>
      <c r="J19" s="511"/>
      <c r="K19" s="518">
        <f t="shared" si="1"/>
        <v>227108.76254780369</v>
      </c>
      <c r="L19" s="519">
        <f>IF(K19&lt;&gt;0,+G19-K19,0)</f>
        <v>0</v>
      </c>
      <c r="M19" s="518">
        <f t="shared" si="3"/>
        <v>227108.76254780369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31">
        <v>1469224.3600599626</v>
      </c>
      <c r="E20" s="630">
        <v>37966.365853658535</v>
      </c>
      <c r="F20" s="631">
        <v>1431257.994206304</v>
      </c>
      <c r="G20" s="630">
        <v>222283.46149005229</v>
      </c>
      <c r="H20" s="639">
        <v>222283.46149005229</v>
      </c>
      <c r="I20" s="511">
        <f t="shared" si="0"/>
        <v>0</v>
      </c>
      <c r="J20" s="511"/>
      <c r="K20" s="518">
        <f t="shared" si="1"/>
        <v>222283.46149005229</v>
      </c>
      <c r="L20" s="519">
        <f>IF(K20&lt;&gt;0,+G20-K20,0)</f>
        <v>0</v>
      </c>
      <c r="M20" s="518">
        <f t="shared" si="3"/>
        <v>222283.46149005229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/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182492.15165602544</v>
      </c>
      <c r="H21" s="639">
        <v>182492.15165602544</v>
      </c>
      <c r="I21" s="511">
        <f t="shared" si="0"/>
        <v>0</v>
      </c>
      <c r="J21" s="511"/>
      <c r="K21" s="518">
        <f t="shared" si="1"/>
        <v>182492.15165602544</v>
      </c>
      <c r="L21" s="519">
        <f>IF(K21&lt;&gt;0,+G21-K21,0)</f>
        <v>0</v>
      </c>
      <c r="M21" s="518">
        <f t="shared" si="3"/>
        <v>182492.15165602544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31">
        <v>1396617.5058342111</v>
      </c>
      <c r="E22" s="630">
        <v>37099.547619047618</v>
      </c>
      <c r="F22" s="631">
        <v>1359517.9582151636</v>
      </c>
      <c r="G22" s="630">
        <v>183180.99059024267</v>
      </c>
      <c r="H22" s="639">
        <v>183180.99059024267</v>
      </c>
      <c r="I22" s="511">
        <f t="shared" si="0"/>
        <v>0</v>
      </c>
      <c r="J22" s="511"/>
      <c r="K22" s="518">
        <f t="shared" si="1"/>
        <v>183180.99059024267</v>
      </c>
      <c r="L22" s="519">
        <f>IF(K22&lt;&gt;0,+G22-K22,0)</f>
        <v>0</v>
      </c>
      <c r="M22" s="518">
        <f t="shared" si="3"/>
        <v>183180.99059024267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>IU</v>
      </c>
      <c r="C23" s="507">
        <f>IF(D11="","-",+C22+1)</f>
        <v>2022</v>
      </c>
      <c r="D23" s="523">
        <f>IF(F22+SUM(E$17:E22)=D$10,F22,D$10-SUM(E$17:E22))</f>
        <v>1357752.080733598</v>
      </c>
      <c r="E23" s="522">
        <f>IF(+I14&lt;F22,I14,D23)</f>
        <v>37099.547619047618</v>
      </c>
      <c r="F23" s="523">
        <f t="shared" ref="F23:F72" si="7">+D23-E23</f>
        <v>1320652.5331145504</v>
      </c>
      <c r="G23" s="524">
        <f t="shared" ref="G23:G49" si="8">+I$12*((D23+F23)/2)+E23</f>
        <v>187684.94156484964</v>
      </c>
      <c r="H23" s="491">
        <f t="shared" ref="H23:H49" si="9">+I$13*((D23+F23)/2)+E23</f>
        <v>187684.94156484964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1320652.5331145504</v>
      </c>
      <c r="E24" s="522">
        <f>IF(+I14&lt;F23,I14,D24)</f>
        <v>37099.547619047618</v>
      </c>
      <c r="F24" s="523">
        <f t="shared" si="7"/>
        <v>1283552.9854955028</v>
      </c>
      <c r="G24" s="524">
        <f t="shared" si="8"/>
        <v>183513.31643805536</v>
      </c>
      <c r="H24" s="491">
        <f t="shared" si="9"/>
        <v>183513.31643805536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1283552.9854955028</v>
      </c>
      <c r="E25" s="522">
        <f>IF(+I14&lt;F24,I14,D25)</f>
        <v>37099.547619047618</v>
      </c>
      <c r="F25" s="523">
        <f t="shared" si="7"/>
        <v>1246453.4378764553</v>
      </c>
      <c r="G25" s="524">
        <f t="shared" si="8"/>
        <v>179341.69131126109</v>
      </c>
      <c r="H25" s="491">
        <f t="shared" si="9"/>
        <v>179341.69131126109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1246453.4378764553</v>
      </c>
      <c r="E26" s="522">
        <f>IF(+I14&lt;F25,I14,D26)</f>
        <v>37099.547619047618</v>
      </c>
      <c r="F26" s="523">
        <f t="shared" si="7"/>
        <v>1209353.8902574077</v>
      </c>
      <c r="G26" s="524">
        <f t="shared" si="8"/>
        <v>175170.06618446682</v>
      </c>
      <c r="H26" s="491">
        <f t="shared" si="9"/>
        <v>175170.06618446682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1209353.8902574077</v>
      </c>
      <c r="E27" s="522">
        <f>IF(+I14&lt;F26,I14,D27)</f>
        <v>37099.547619047618</v>
      </c>
      <c r="F27" s="523">
        <f t="shared" si="7"/>
        <v>1172254.3426383601</v>
      </c>
      <c r="G27" s="524">
        <f t="shared" si="8"/>
        <v>170998.44105767255</v>
      </c>
      <c r="H27" s="491">
        <f t="shared" si="9"/>
        <v>170998.44105767255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1172254.3426383601</v>
      </c>
      <c r="E28" s="522">
        <f>IF(+I14&lt;F27,I14,D28)</f>
        <v>37099.547619047618</v>
      </c>
      <c r="F28" s="523">
        <f t="shared" si="7"/>
        <v>1135154.7950193125</v>
      </c>
      <c r="G28" s="524">
        <f t="shared" si="8"/>
        <v>166826.81593087828</v>
      </c>
      <c r="H28" s="491">
        <f t="shared" si="9"/>
        <v>166826.81593087828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1135154.7950193125</v>
      </c>
      <c r="E29" s="522">
        <f>IF(+I14&lt;F28,I14,D29)</f>
        <v>37099.547619047618</v>
      </c>
      <c r="F29" s="523">
        <f t="shared" si="7"/>
        <v>1098055.247400265</v>
      </c>
      <c r="G29" s="524">
        <f t="shared" si="8"/>
        <v>162655.19080408401</v>
      </c>
      <c r="H29" s="491">
        <f t="shared" si="9"/>
        <v>162655.19080408401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1098055.247400265</v>
      </c>
      <c r="E30" s="522">
        <f>IF(+I14&lt;F29,I14,D30)</f>
        <v>37099.547619047618</v>
      </c>
      <c r="F30" s="523">
        <f t="shared" si="7"/>
        <v>1060955.6997812174</v>
      </c>
      <c r="G30" s="524">
        <f t="shared" si="8"/>
        <v>158483.56567728973</v>
      </c>
      <c r="H30" s="491">
        <f t="shared" si="9"/>
        <v>158483.56567728973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1060955.6997812174</v>
      </c>
      <c r="E31" s="522">
        <f>IF(+I14&lt;F30,I14,D31)</f>
        <v>37099.547619047618</v>
      </c>
      <c r="F31" s="523">
        <f t="shared" si="7"/>
        <v>1023856.1521621698</v>
      </c>
      <c r="G31" s="524">
        <f t="shared" si="8"/>
        <v>154311.94055049546</v>
      </c>
      <c r="H31" s="491">
        <f t="shared" si="9"/>
        <v>154311.94055049546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1023856.1521621698</v>
      </c>
      <c r="E32" s="522">
        <f>IF(+I14&lt;F31,I14,D32)</f>
        <v>37099.547619047618</v>
      </c>
      <c r="F32" s="523">
        <f t="shared" si="7"/>
        <v>986756.60454312223</v>
      </c>
      <c r="G32" s="524">
        <f t="shared" si="8"/>
        <v>150140.31542370119</v>
      </c>
      <c r="H32" s="491">
        <f t="shared" si="9"/>
        <v>150140.31542370119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986756.60454312223</v>
      </c>
      <c r="E33" s="522">
        <f>IF(+I14&lt;F32,I14,D33)</f>
        <v>37099.547619047618</v>
      </c>
      <c r="F33" s="523">
        <f t="shared" si="7"/>
        <v>949657.05692407466</v>
      </c>
      <c r="G33" s="524">
        <f t="shared" si="8"/>
        <v>145968.69029690692</v>
      </c>
      <c r="H33" s="491">
        <f t="shared" si="9"/>
        <v>145968.69029690692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949657.05692407466</v>
      </c>
      <c r="E34" s="522">
        <f>IF(+I14&lt;F33,I14,D34)</f>
        <v>37099.547619047618</v>
      </c>
      <c r="F34" s="523">
        <f t="shared" si="7"/>
        <v>912557.50930502708</v>
      </c>
      <c r="G34" s="524">
        <f t="shared" si="8"/>
        <v>141797.06517011265</v>
      </c>
      <c r="H34" s="491">
        <f t="shared" si="9"/>
        <v>141797.06517011265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912557.50930502708</v>
      </c>
      <c r="E35" s="522">
        <f>IF(+I14&lt;F34,I14,D35)</f>
        <v>37099.547619047618</v>
      </c>
      <c r="F35" s="523">
        <f t="shared" si="7"/>
        <v>875457.96168597951</v>
      </c>
      <c r="G35" s="524">
        <f t="shared" si="8"/>
        <v>137625.44004331838</v>
      </c>
      <c r="H35" s="491">
        <f t="shared" si="9"/>
        <v>137625.44004331838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875457.96168597951</v>
      </c>
      <c r="E36" s="522">
        <f>IF(+I14&lt;F35,I14,D36)</f>
        <v>37099.547619047618</v>
      </c>
      <c r="F36" s="523">
        <f t="shared" si="7"/>
        <v>838358.41406693193</v>
      </c>
      <c r="G36" s="524">
        <f t="shared" si="8"/>
        <v>133453.8149165241</v>
      </c>
      <c r="H36" s="491">
        <f t="shared" si="9"/>
        <v>133453.8149165241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838358.41406693193</v>
      </c>
      <c r="E37" s="522">
        <f>IF(+I14&lt;F36,I14,D37)</f>
        <v>37099.547619047618</v>
      </c>
      <c r="F37" s="523">
        <f t="shared" si="7"/>
        <v>801258.86644788436</v>
      </c>
      <c r="G37" s="524">
        <f t="shared" si="8"/>
        <v>129282.18978972985</v>
      </c>
      <c r="H37" s="491">
        <f t="shared" si="9"/>
        <v>129282.18978972985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801258.86644788436</v>
      </c>
      <c r="E38" s="522">
        <f>IF(+I14&lt;F37,I14,D38)</f>
        <v>37099.547619047618</v>
      </c>
      <c r="F38" s="523">
        <f t="shared" si="7"/>
        <v>764159.31882883678</v>
      </c>
      <c r="G38" s="524">
        <f t="shared" si="8"/>
        <v>125110.56466293558</v>
      </c>
      <c r="H38" s="491">
        <f t="shared" si="9"/>
        <v>125110.56466293558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764159.31882883678</v>
      </c>
      <c r="E39" s="522">
        <f>IF(+I14&lt;F38,I14,D39)</f>
        <v>37099.547619047618</v>
      </c>
      <c r="F39" s="523">
        <f t="shared" si="7"/>
        <v>727059.77120978921</v>
      </c>
      <c r="G39" s="524">
        <f t="shared" si="8"/>
        <v>120938.9395361413</v>
      </c>
      <c r="H39" s="491">
        <f t="shared" si="9"/>
        <v>120938.9395361413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727059.77120978921</v>
      </c>
      <c r="E40" s="522">
        <f>IF(+I14&lt;F39,I14,D40)</f>
        <v>37099.547619047618</v>
      </c>
      <c r="F40" s="523">
        <f t="shared" si="7"/>
        <v>689960.22359074163</v>
      </c>
      <c r="G40" s="524">
        <f t="shared" si="8"/>
        <v>116767.31440934703</v>
      </c>
      <c r="H40" s="491">
        <f t="shared" si="9"/>
        <v>116767.31440934703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689960.22359074163</v>
      </c>
      <c r="E41" s="522">
        <f>IF(+I14&lt;F40,I14,D41)</f>
        <v>37099.547619047618</v>
      </c>
      <c r="F41" s="523">
        <f t="shared" si="7"/>
        <v>652860.67597169406</v>
      </c>
      <c r="G41" s="524">
        <f t="shared" si="8"/>
        <v>112595.68928255276</v>
      </c>
      <c r="H41" s="491">
        <f t="shared" si="9"/>
        <v>112595.68928255276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652860.67597169406</v>
      </c>
      <c r="E42" s="522">
        <f>IF(+I14&lt;F41,I14,D42)</f>
        <v>37099.547619047618</v>
      </c>
      <c r="F42" s="523">
        <f t="shared" si="7"/>
        <v>615761.12835264648</v>
      </c>
      <c r="G42" s="524">
        <f t="shared" si="8"/>
        <v>108424.06415575849</v>
      </c>
      <c r="H42" s="491">
        <f t="shared" si="9"/>
        <v>108424.06415575849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615761.12835264648</v>
      </c>
      <c r="E43" s="522">
        <f>IF(+I14&lt;F42,I14,D43)</f>
        <v>37099.547619047618</v>
      </c>
      <c r="F43" s="523">
        <f t="shared" si="7"/>
        <v>578661.58073359891</v>
      </c>
      <c r="G43" s="524">
        <f t="shared" si="8"/>
        <v>104252.43902896422</v>
      </c>
      <c r="H43" s="491">
        <f t="shared" si="9"/>
        <v>104252.43902896422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578661.58073359891</v>
      </c>
      <c r="E44" s="522">
        <f>IF(+I14&lt;F43,I14,D44)</f>
        <v>37099.547619047618</v>
      </c>
      <c r="F44" s="523">
        <f t="shared" si="7"/>
        <v>541562.03311455133</v>
      </c>
      <c r="G44" s="524">
        <f t="shared" si="8"/>
        <v>100080.81390216996</v>
      </c>
      <c r="H44" s="491">
        <f t="shared" si="9"/>
        <v>100080.81390216996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541562.03311455133</v>
      </c>
      <c r="E45" s="522">
        <f>IF(+I14&lt;F44,I14,D45)</f>
        <v>37099.547619047618</v>
      </c>
      <c r="F45" s="523">
        <f t="shared" si="7"/>
        <v>504462.4854955037</v>
      </c>
      <c r="G45" s="524">
        <f t="shared" si="8"/>
        <v>95909.188775375689</v>
      </c>
      <c r="H45" s="491">
        <f t="shared" si="9"/>
        <v>95909.188775375689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504462.4854955037</v>
      </c>
      <c r="E46" s="522">
        <f>IF(+I14&lt;F45,I14,D46)</f>
        <v>37099.547619047618</v>
      </c>
      <c r="F46" s="523">
        <f t="shared" si="7"/>
        <v>467362.93787645607</v>
      </c>
      <c r="G46" s="524">
        <f t="shared" si="8"/>
        <v>91737.563648581403</v>
      </c>
      <c r="H46" s="491">
        <f t="shared" si="9"/>
        <v>91737.563648581403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467362.93787645607</v>
      </c>
      <c r="E47" s="522">
        <f>IF(+I14&lt;F46,I14,D47)</f>
        <v>37099.547619047618</v>
      </c>
      <c r="F47" s="523">
        <f t="shared" si="7"/>
        <v>430263.39025740843</v>
      </c>
      <c r="G47" s="524">
        <f t="shared" si="8"/>
        <v>87565.938521787131</v>
      </c>
      <c r="H47" s="491">
        <f t="shared" si="9"/>
        <v>87565.938521787131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430263.39025740843</v>
      </c>
      <c r="E48" s="522">
        <f>IF(+I14&lt;F47,I14,D48)</f>
        <v>37099.547619047618</v>
      </c>
      <c r="F48" s="523">
        <f t="shared" si="7"/>
        <v>393163.8426383608</v>
      </c>
      <c r="G48" s="524">
        <f t="shared" si="8"/>
        <v>83394.313394992845</v>
      </c>
      <c r="H48" s="491">
        <f t="shared" si="9"/>
        <v>83394.313394992845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393163.8426383608</v>
      </c>
      <c r="E49" s="522">
        <f>IF(+I14&lt;F48,I14,D49)</f>
        <v>37099.547619047618</v>
      </c>
      <c r="F49" s="523">
        <f t="shared" si="7"/>
        <v>356064.29501931317</v>
      </c>
      <c r="G49" s="524">
        <f t="shared" si="8"/>
        <v>79222.688268198573</v>
      </c>
      <c r="H49" s="491">
        <f t="shared" si="9"/>
        <v>79222.688268198573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356064.29501931317</v>
      </c>
      <c r="E50" s="522">
        <f>IF(+I14&lt;F49,I14,D50)</f>
        <v>37099.547619047618</v>
      </c>
      <c r="F50" s="523">
        <f t="shared" si="7"/>
        <v>318964.74740026554</v>
      </c>
      <c r="G50" s="524">
        <f t="shared" ref="G50:G72" si="10">+I$12*((D50+F50)/2)+E50</f>
        <v>75051.063141404302</v>
      </c>
      <c r="H50" s="491">
        <f t="shared" ref="H50:H72" si="11">+I$13*((D50+F50)/2)+E50</f>
        <v>75051.063141404302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318964.74740026554</v>
      </c>
      <c r="E51" s="522">
        <f>IF(+I14&lt;F50,I14,D51)</f>
        <v>37099.547619047618</v>
      </c>
      <c r="F51" s="523">
        <f t="shared" si="7"/>
        <v>281865.1997812179</v>
      </c>
      <c r="G51" s="524">
        <f t="shared" si="10"/>
        <v>70879.43801461003</v>
      </c>
      <c r="H51" s="491">
        <f t="shared" si="11"/>
        <v>70879.43801461003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281865.1997812179</v>
      </c>
      <c r="E52" s="522">
        <f>IF(+I14&lt;F51,I14,D52)</f>
        <v>37099.547619047618</v>
      </c>
      <c r="F52" s="523">
        <f t="shared" si="7"/>
        <v>244765.65216217027</v>
      </c>
      <c r="G52" s="524">
        <f t="shared" si="10"/>
        <v>66707.812887815744</v>
      </c>
      <c r="H52" s="491">
        <f t="shared" si="11"/>
        <v>66707.812887815744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244765.65216217027</v>
      </c>
      <c r="E53" s="522">
        <f>IF(+I14&lt;F52,I14,D53)</f>
        <v>37099.547619047618</v>
      </c>
      <c r="F53" s="523">
        <f t="shared" si="7"/>
        <v>207666.10454312264</v>
      </c>
      <c r="G53" s="524">
        <f t="shared" si="10"/>
        <v>62536.187761021472</v>
      </c>
      <c r="H53" s="491">
        <f t="shared" si="11"/>
        <v>62536.187761021472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207666.10454312264</v>
      </c>
      <c r="E54" s="522">
        <f>IF(+I14&lt;F53,I14,D54)</f>
        <v>37099.547619047618</v>
      </c>
      <c r="F54" s="523">
        <f t="shared" si="7"/>
        <v>170566.556924075</v>
      </c>
      <c r="G54" s="524">
        <f t="shared" si="10"/>
        <v>58364.562634227186</v>
      </c>
      <c r="H54" s="491">
        <f t="shared" si="11"/>
        <v>58364.562634227186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170566.556924075</v>
      </c>
      <c r="E55" s="522">
        <f>IF(+I14&lt;F54,I14,D55)</f>
        <v>37099.547619047618</v>
      </c>
      <c r="F55" s="523">
        <f t="shared" si="7"/>
        <v>133467.00930502737</v>
      </c>
      <c r="G55" s="524">
        <f t="shared" si="10"/>
        <v>54192.937507432915</v>
      </c>
      <c r="H55" s="491">
        <f t="shared" si="11"/>
        <v>54192.937507432915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133467.00930502737</v>
      </c>
      <c r="E56" s="522">
        <f>IF(+I14&lt;F55,I14,D56)</f>
        <v>37099.547619047618</v>
      </c>
      <c r="F56" s="523">
        <f t="shared" si="7"/>
        <v>96367.461685979753</v>
      </c>
      <c r="G56" s="524">
        <f t="shared" si="10"/>
        <v>50021.312380638643</v>
      </c>
      <c r="H56" s="491">
        <f t="shared" si="11"/>
        <v>50021.312380638643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96367.461685979753</v>
      </c>
      <c r="E57" s="522">
        <f>IF(+I14&lt;F56,I14,D57)</f>
        <v>37099.547619047618</v>
      </c>
      <c r="F57" s="523">
        <f t="shared" si="7"/>
        <v>59267.914066932135</v>
      </c>
      <c r="G57" s="524">
        <f t="shared" si="10"/>
        <v>45849.687253844364</v>
      </c>
      <c r="H57" s="491">
        <f t="shared" si="11"/>
        <v>45849.687253844364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59267.914066932135</v>
      </c>
      <c r="E58" s="522">
        <f>IF(+I14&lt;F57,I14,D58)</f>
        <v>37099.547619047618</v>
      </c>
      <c r="F58" s="523">
        <f t="shared" si="7"/>
        <v>22168.366447884517</v>
      </c>
      <c r="G58" s="524">
        <f t="shared" si="10"/>
        <v>41678.062127050092</v>
      </c>
      <c r="H58" s="491">
        <f t="shared" si="11"/>
        <v>41678.062127050092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22168.366447884517</v>
      </c>
      <c r="E59" s="522">
        <f>IF(+I14&lt;F58,I14,D59)</f>
        <v>22168.366447884517</v>
      </c>
      <c r="F59" s="523">
        <f t="shared" si="7"/>
        <v>0</v>
      </c>
      <c r="G59" s="524">
        <f t="shared" si="10"/>
        <v>23414.717420187182</v>
      </c>
      <c r="H59" s="491">
        <f t="shared" si="11"/>
        <v>23414.717420187182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1558180.9999999998</v>
      </c>
      <c r="F73" s="375"/>
      <c r="G73" s="375">
        <f>SUM(G17:G72)</f>
        <v>5348253.7932360275</v>
      </c>
      <c r="H73" s="375">
        <f>SUM(H17:H72)</f>
        <v>5348253.7932360275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182492.15165602544</v>
      </c>
      <c r="N87" s="546">
        <f>IF(J92&lt;D11,0,VLOOKUP(J92,C17:O72,11))</f>
        <v>182492.15165602544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189870.01394601294</v>
      </c>
      <c r="N88" s="550">
        <f>IF(J92&lt;D11,0,VLOOKUP(J92,C99:P154,7))</f>
        <v>189870.01394601294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7377.8622899875045</v>
      </c>
      <c r="N89" s="555">
        <f>+N88-N87</f>
        <v>7377.8622899875045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1558181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37099.547619047618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12">+I99-H99</f>
        <v>0</v>
      </c>
      <c r="K99" s="514"/>
      <c r="L99" s="512">
        <f>+H99</f>
        <v>107282.1745058736</v>
      </c>
      <c r="M99" s="513">
        <f t="shared" ref="M99:M130" si="13">IF(L99&lt;&gt;0,+H99-L99,0)</f>
        <v>0</v>
      </c>
      <c r="N99" s="512">
        <f>+I99</f>
        <v>107282.1745058736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12"/>
        <v>0</v>
      </c>
      <c r="K100" s="514"/>
      <c r="L100" s="655">
        <f>+H100</f>
        <v>223021.4654373239</v>
      </c>
      <c r="M100" s="514">
        <f t="shared" si="13"/>
        <v>0</v>
      </c>
      <c r="N100" s="655">
        <f>+I100</f>
        <v>223021.4654373239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12"/>
        <v>0</v>
      </c>
      <c r="K101" s="514"/>
      <c r="L101" s="655">
        <f>+H101</f>
        <v>194818.04882044392</v>
      </c>
      <c r="M101" s="514">
        <f t="shared" ref="M101" si="17">IF(L101&lt;&gt;0,+H101-L101,0)</f>
        <v>0</v>
      </c>
      <c r="N101" s="655">
        <f>+I101</f>
        <v>194818.04882044392</v>
      </c>
      <c r="O101" s="514">
        <f t="shared" ref="O101" si="18">IF(N101&lt;&gt;0,+I101-N101,0)</f>
        <v>0</v>
      </c>
      <c r="P101" s="514">
        <f t="shared" si="15"/>
        <v>0</v>
      </c>
    </row>
    <row r="102" spans="1:16">
      <c r="B102" s="195" t="str">
        <f t="shared" si="16"/>
        <v/>
      </c>
      <c r="C102" s="507">
        <f>IF(D93="","-",+C101+1)</f>
        <v>2019</v>
      </c>
      <c r="D102" s="629">
        <v>1474931.7826688816</v>
      </c>
      <c r="E102" s="630">
        <v>36236.767441860466</v>
      </c>
      <c r="F102" s="631">
        <v>1438695.0152270212</v>
      </c>
      <c r="G102" s="631">
        <v>1456813.3989479514</v>
      </c>
      <c r="H102" s="633">
        <v>192174.86987504771</v>
      </c>
      <c r="I102" s="634">
        <v>192174.86987504771</v>
      </c>
      <c r="J102" s="514">
        <f t="shared" si="12"/>
        <v>0</v>
      </c>
      <c r="K102" s="514"/>
      <c r="L102" s="655">
        <f>+H102</f>
        <v>192174.86987504771</v>
      </c>
      <c r="M102" s="514">
        <f t="shared" ref="M102:M103" si="19">IF(L102&lt;&gt;0,+H102-L102,0)</f>
        <v>0</v>
      </c>
      <c r="N102" s="655">
        <f>+I102</f>
        <v>192174.86987504771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1438695.0152270212</v>
      </c>
      <c r="E103" s="630">
        <v>37099.547619047618</v>
      </c>
      <c r="F103" s="631">
        <v>1401595.4676079736</v>
      </c>
      <c r="G103" s="631">
        <v>1420145.2414174974</v>
      </c>
      <c r="H103" s="633">
        <v>189870.01394601294</v>
      </c>
      <c r="I103" s="634">
        <v>189870.01394601294</v>
      </c>
      <c r="J103" s="514">
        <f t="shared" si="12"/>
        <v>0</v>
      </c>
      <c r="K103" s="514"/>
      <c r="L103" s="655">
        <f>+H103</f>
        <v>189870.01394601294</v>
      </c>
      <c r="M103" s="514">
        <f t="shared" si="19"/>
        <v>0</v>
      </c>
      <c r="N103" s="655">
        <f>+I103</f>
        <v>189870.01394601294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1401595.4676079736</v>
      </c>
      <c r="E104" s="522">
        <f>IF(+J96&lt;F103,J96,D104)</f>
        <v>37099.547619047618</v>
      </c>
      <c r="F104" s="523">
        <f t="shared" ref="F104:F130" si="20">+D104-E104</f>
        <v>1364495.919988926</v>
      </c>
      <c r="G104" s="523">
        <f t="shared" ref="G104:G130" si="21">+(F104+D104)/2</f>
        <v>1383045.6937984498</v>
      </c>
      <c r="H104" s="526">
        <f t="shared" ref="H104:H154" si="22">+J$94*G104+E104</f>
        <v>192614.87160623388</v>
      </c>
      <c r="I104" s="577">
        <f t="shared" ref="I104:I154" si="23">+J$95*G104+E104</f>
        <v>192614.87160623388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1364495.919988926</v>
      </c>
      <c r="E105" s="522">
        <f>IF(+J96&lt;F104,J96,D105)</f>
        <v>37099.547619047618</v>
      </c>
      <c r="F105" s="523">
        <f t="shared" si="20"/>
        <v>1327396.3723698785</v>
      </c>
      <c r="G105" s="523">
        <f t="shared" si="21"/>
        <v>1345946.1461794022</v>
      </c>
      <c r="H105" s="526">
        <f t="shared" si="22"/>
        <v>188443.24647943961</v>
      </c>
      <c r="I105" s="577">
        <f t="shared" si="23"/>
        <v>188443.24647943961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1327396.3723698785</v>
      </c>
      <c r="E106" s="522">
        <f>IF(+J96&lt;F105,J96,D106)</f>
        <v>37099.547619047618</v>
      </c>
      <c r="F106" s="523">
        <f t="shared" si="20"/>
        <v>1290296.8247508309</v>
      </c>
      <c r="G106" s="523">
        <f t="shared" si="21"/>
        <v>1308846.5985603547</v>
      </c>
      <c r="H106" s="526">
        <f t="shared" si="22"/>
        <v>184271.62135264534</v>
      </c>
      <c r="I106" s="577">
        <f t="shared" si="23"/>
        <v>184271.62135264534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1290296.8247508309</v>
      </c>
      <c r="E107" s="522">
        <f>IF(+J96&lt;F106,J96,D107)</f>
        <v>37099.547619047618</v>
      </c>
      <c r="F107" s="523">
        <f t="shared" si="20"/>
        <v>1253197.2771317833</v>
      </c>
      <c r="G107" s="523">
        <f t="shared" si="21"/>
        <v>1271747.0509413071</v>
      </c>
      <c r="H107" s="526">
        <f t="shared" si="22"/>
        <v>180099.99622585106</v>
      </c>
      <c r="I107" s="577">
        <f t="shared" si="23"/>
        <v>180099.99622585106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1253197.2771317833</v>
      </c>
      <c r="E108" s="522">
        <f>IF(+J96&lt;F107,J96,D108)</f>
        <v>37099.547619047618</v>
      </c>
      <c r="F108" s="523">
        <f t="shared" si="20"/>
        <v>1216097.7295127357</v>
      </c>
      <c r="G108" s="523">
        <f t="shared" si="21"/>
        <v>1234647.5033222595</v>
      </c>
      <c r="H108" s="526">
        <f t="shared" si="22"/>
        <v>175928.37109905679</v>
      </c>
      <c r="I108" s="577">
        <f t="shared" si="23"/>
        <v>175928.37109905679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1216097.7295127357</v>
      </c>
      <c r="E109" s="522">
        <f>IF(+J96&lt;F108,J96,D109)</f>
        <v>37099.547619047618</v>
      </c>
      <c r="F109" s="523">
        <f t="shared" si="20"/>
        <v>1178998.1818936882</v>
      </c>
      <c r="G109" s="523">
        <f t="shared" si="21"/>
        <v>1197547.9557032119</v>
      </c>
      <c r="H109" s="526">
        <f t="shared" si="22"/>
        <v>171756.74597226252</v>
      </c>
      <c r="I109" s="577">
        <f t="shared" si="23"/>
        <v>171756.74597226252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1178998.1818936882</v>
      </c>
      <c r="E110" s="522">
        <f>IF(+J96&lt;F109,J96,D110)</f>
        <v>37099.547619047618</v>
      </c>
      <c r="F110" s="523">
        <f t="shared" si="20"/>
        <v>1141898.6342746406</v>
      </c>
      <c r="G110" s="523">
        <f t="shared" si="21"/>
        <v>1160448.4080841644</v>
      </c>
      <c r="H110" s="526">
        <f t="shared" si="22"/>
        <v>167585.12084546825</v>
      </c>
      <c r="I110" s="577">
        <f t="shared" si="23"/>
        <v>167585.12084546825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1141898.6342746406</v>
      </c>
      <c r="E111" s="522">
        <f>IF(+J96&lt;F110,J96,D111)</f>
        <v>37099.547619047618</v>
      </c>
      <c r="F111" s="523">
        <f t="shared" si="20"/>
        <v>1104799.086655593</v>
      </c>
      <c r="G111" s="523">
        <f t="shared" si="21"/>
        <v>1123348.8604651168</v>
      </c>
      <c r="H111" s="526">
        <f t="shared" si="22"/>
        <v>163413.49571867398</v>
      </c>
      <c r="I111" s="577">
        <f t="shared" si="23"/>
        <v>163413.49571867398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1104799.086655593</v>
      </c>
      <c r="E112" s="522">
        <f>IF(+J96&lt;F111,J96,D112)</f>
        <v>37099.547619047618</v>
      </c>
      <c r="F112" s="523">
        <f t="shared" si="20"/>
        <v>1067699.5390365454</v>
      </c>
      <c r="G112" s="523">
        <f t="shared" si="21"/>
        <v>1086249.3128460692</v>
      </c>
      <c r="H112" s="526">
        <f t="shared" si="22"/>
        <v>159241.87059187971</v>
      </c>
      <c r="I112" s="577">
        <f t="shared" si="23"/>
        <v>159241.87059187971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1067699.5390365454</v>
      </c>
      <c r="E113" s="522">
        <f>IF(+J96&lt;F112,J96,D113)</f>
        <v>37099.547619047618</v>
      </c>
      <c r="F113" s="523">
        <f t="shared" si="20"/>
        <v>1030599.9914174979</v>
      </c>
      <c r="G113" s="523">
        <f t="shared" si="21"/>
        <v>1049149.7652270216</v>
      </c>
      <c r="H113" s="526">
        <f t="shared" si="22"/>
        <v>155070.24546508543</v>
      </c>
      <c r="I113" s="577">
        <f t="shared" si="23"/>
        <v>155070.24546508543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1030599.9914174979</v>
      </c>
      <c r="E114" s="522">
        <f>IF(+J96&lt;F113,J96,D114)</f>
        <v>37099.547619047618</v>
      </c>
      <c r="F114" s="523">
        <f t="shared" si="20"/>
        <v>993500.44379845029</v>
      </c>
      <c r="G114" s="523">
        <f t="shared" si="21"/>
        <v>1012050.2176079741</v>
      </c>
      <c r="H114" s="526">
        <f t="shared" si="22"/>
        <v>150898.62033829116</v>
      </c>
      <c r="I114" s="577">
        <f t="shared" si="23"/>
        <v>150898.62033829116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993500.44379845029</v>
      </c>
      <c r="E115" s="522">
        <f>IF(+J96&lt;F114,J96,D115)</f>
        <v>37099.547619047618</v>
      </c>
      <c r="F115" s="523">
        <f t="shared" si="20"/>
        <v>956400.89617940271</v>
      </c>
      <c r="G115" s="523">
        <f t="shared" si="21"/>
        <v>974950.6699889265</v>
      </c>
      <c r="H115" s="526">
        <f t="shared" si="22"/>
        <v>146726.99521149689</v>
      </c>
      <c r="I115" s="577">
        <f t="shared" si="23"/>
        <v>146726.99521149689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956400.89617940271</v>
      </c>
      <c r="E116" s="522">
        <f>IF(+J96&lt;F115,J96,D116)</f>
        <v>37099.547619047618</v>
      </c>
      <c r="F116" s="523">
        <f t="shared" si="20"/>
        <v>919301.34856035514</v>
      </c>
      <c r="G116" s="523">
        <f t="shared" si="21"/>
        <v>937851.12236987893</v>
      </c>
      <c r="H116" s="526">
        <f t="shared" si="22"/>
        <v>142555.37008470262</v>
      </c>
      <c r="I116" s="577">
        <f t="shared" si="23"/>
        <v>142555.37008470262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919301.34856035514</v>
      </c>
      <c r="E117" s="522">
        <f>IF(+J96&lt;F116,J96,D117)</f>
        <v>37099.547619047618</v>
      </c>
      <c r="F117" s="523">
        <f t="shared" si="20"/>
        <v>882201.80094130756</v>
      </c>
      <c r="G117" s="523">
        <f t="shared" si="21"/>
        <v>900751.57475083135</v>
      </c>
      <c r="H117" s="526">
        <f t="shared" si="22"/>
        <v>138383.74495790835</v>
      </c>
      <c r="I117" s="577">
        <f t="shared" si="23"/>
        <v>138383.74495790835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2035</v>
      </c>
      <c r="D118" s="374">
        <f>IF(F117+SUM(E$99:E117)=D$92,F117,D$92-SUM(E$99:E117))</f>
        <v>882201.80094130756</v>
      </c>
      <c r="E118" s="522">
        <f>IF(+J96&lt;F117,J96,D118)</f>
        <v>37099.547619047618</v>
      </c>
      <c r="F118" s="523">
        <f t="shared" si="20"/>
        <v>845102.25332225999</v>
      </c>
      <c r="G118" s="523">
        <f t="shared" si="21"/>
        <v>863652.02713178378</v>
      </c>
      <c r="H118" s="526">
        <f t="shared" si="22"/>
        <v>134212.11983111408</v>
      </c>
      <c r="I118" s="577">
        <f t="shared" si="23"/>
        <v>134212.11983111408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845102.25332225999</v>
      </c>
      <c r="E119" s="522">
        <f>IF(+J96&lt;F118,J96,D119)</f>
        <v>37099.547619047618</v>
      </c>
      <c r="F119" s="523">
        <f t="shared" si="20"/>
        <v>808002.70570321241</v>
      </c>
      <c r="G119" s="523">
        <f t="shared" si="21"/>
        <v>826552.4795127362</v>
      </c>
      <c r="H119" s="526">
        <f t="shared" si="22"/>
        <v>130040.4947043198</v>
      </c>
      <c r="I119" s="577">
        <f t="shared" si="23"/>
        <v>130040.4947043198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808002.70570321241</v>
      </c>
      <c r="E120" s="522">
        <f>IF(+J96&lt;F119,J96,D120)</f>
        <v>37099.547619047618</v>
      </c>
      <c r="F120" s="523">
        <f t="shared" si="20"/>
        <v>770903.15808416484</v>
      </c>
      <c r="G120" s="523">
        <f t="shared" si="21"/>
        <v>789452.93189368863</v>
      </c>
      <c r="H120" s="526">
        <f t="shared" si="22"/>
        <v>125868.86957752553</v>
      </c>
      <c r="I120" s="577">
        <f t="shared" si="23"/>
        <v>125868.86957752553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770903.15808416484</v>
      </c>
      <c r="E121" s="522">
        <f>IF(+J96&lt;F120,J96,D121)</f>
        <v>37099.547619047618</v>
      </c>
      <c r="F121" s="523">
        <f t="shared" si="20"/>
        <v>733803.61046511726</v>
      </c>
      <c r="G121" s="523">
        <f t="shared" si="21"/>
        <v>752353.38427464105</v>
      </c>
      <c r="H121" s="526">
        <f t="shared" si="22"/>
        <v>121697.24445073126</v>
      </c>
      <c r="I121" s="577">
        <f t="shared" si="23"/>
        <v>121697.24445073126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733803.61046511726</v>
      </c>
      <c r="E122" s="522">
        <f>IF(+J96&lt;F121,J96,D122)</f>
        <v>37099.547619047618</v>
      </c>
      <c r="F122" s="523">
        <f t="shared" si="20"/>
        <v>696704.06284606969</v>
      </c>
      <c r="G122" s="523">
        <f t="shared" si="21"/>
        <v>715253.83665559348</v>
      </c>
      <c r="H122" s="526">
        <f t="shared" si="22"/>
        <v>117525.61932393699</v>
      </c>
      <c r="I122" s="577">
        <f t="shared" si="23"/>
        <v>117525.61932393699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696704.06284606969</v>
      </c>
      <c r="E123" s="522">
        <f>IF(+J96&lt;F122,J96,D123)</f>
        <v>37099.547619047618</v>
      </c>
      <c r="F123" s="523">
        <f t="shared" si="20"/>
        <v>659604.51522702212</v>
      </c>
      <c r="G123" s="523">
        <f t="shared" si="21"/>
        <v>678154.2890365459</v>
      </c>
      <c r="H123" s="526">
        <f t="shared" si="22"/>
        <v>113353.99419714272</v>
      </c>
      <c r="I123" s="577">
        <f t="shared" si="23"/>
        <v>113353.99419714272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659604.51522702212</v>
      </c>
      <c r="E124" s="522">
        <f>IF(+J96&lt;F123,J96,D124)</f>
        <v>37099.547619047618</v>
      </c>
      <c r="F124" s="523">
        <f t="shared" si="20"/>
        <v>622504.96760797454</v>
      </c>
      <c r="G124" s="523">
        <f t="shared" si="21"/>
        <v>641054.74141749833</v>
      </c>
      <c r="H124" s="526">
        <f t="shared" si="22"/>
        <v>109182.36907034845</v>
      </c>
      <c r="I124" s="577">
        <f t="shared" si="23"/>
        <v>109182.36907034845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622504.96760797454</v>
      </c>
      <c r="E125" s="522">
        <f>IF(+J96&lt;F124,J96,D125)</f>
        <v>37099.547619047618</v>
      </c>
      <c r="F125" s="523">
        <f t="shared" si="20"/>
        <v>585405.41998892697</v>
      </c>
      <c r="G125" s="523">
        <f t="shared" si="21"/>
        <v>603955.19379845075</v>
      </c>
      <c r="H125" s="526">
        <f t="shared" si="22"/>
        <v>105010.74394355419</v>
      </c>
      <c r="I125" s="577">
        <f t="shared" si="23"/>
        <v>105010.74394355419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585405.41998892697</v>
      </c>
      <c r="E126" s="522">
        <f>IF(+J96&lt;F125,J96,D126)</f>
        <v>37099.547619047618</v>
      </c>
      <c r="F126" s="523">
        <f t="shared" si="20"/>
        <v>548305.87236987939</v>
      </c>
      <c r="G126" s="523">
        <f t="shared" si="21"/>
        <v>566855.64617940318</v>
      </c>
      <c r="H126" s="526">
        <f t="shared" si="22"/>
        <v>100839.1188167599</v>
      </c>
      <c r="I126" s="577">
        <f t="shared" si="23"/>
        <v>100839.1188167599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548305.87236987939</v>
      </c>
      <c r="E127" s="522">
        <f>IF(+J96&lt;F126,J96,D127)</f>
        <v>37099.547619047618</v>
      </c>
      <c r="F127" s="523">
        <f t="shared" si="20"/>
        <v>511206.32475083176</v>
      </c>
      <c r="G127" s="523">
        <f t="shared" si="21"/>
        <v>529756.0985603556</v>
      </c>
      <c r="H127" s="526">
        <f t="shared" si="22"/>
        <v>96667.493689965646</v>
      </c>
      <c r="I127" s="577">
        <f t="shared" si="23"/>
        <v>96667.493689965646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511206.32475083176</v>
      </c>
      <c r="E128" s="522">
        <f>IF(+J96&lt;F127,J96,D128)</f>
        <v>37099.547619047618</v>
      </c>
      <c r="F128" s="523">
        <f t="shared" si="20"/>
        <v>474106.77713178413</v>
      </c>
      <c r="G128" s="523">
        <f t="shared" si="21"/>
        <v>492656.55094130791</v>
      </c>
      <c r="H128" s="526">
        <f t="shared" si="22"/>
        <v>92495.86856317136</v>
      </c>
      <c r="I128" s="577">
        <f t="shared" si="23"/>
        <v>92495.86856317136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474106.77713178413</v>
      </c>
      <c r="E129" s="522">
        <f>IF(+J96&lt;F128,J96,D129)</f>
        <v>37099.547619047618</v>
      </c>
      <c r="F129" s="523">
        <f t="shared" si="20"/>
        <v>437007.22951273649</v>
      </c>
      <c r="G129" s="523">
        <f t="shared" si="21"/>
        <v>455557.00332226034</v>
      </c>
      <c r="H129" s="526">
        <f t="shared" si="22"/>
        <v>88324.243436377088</v>
      </c>
      <c r="I129" s="577">
        <f t="shared" si="23"/>
        <v>88324.243436377088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437007.22951273649</v>
      </c>
      <c r="E130" s="522">
        <f>IF(+J96&lt;F129,J96,D130)</f>
        <v>37099.547619047618</v>
      </c>
      <c r="F130" s="523">
        <f t="shared" si="20"/>
        <v>399907.68189368886</v>
      </c>
      <c r="G130" s="523">
        <f t="shared" si="21"/>
        <v>418457.45570321265</v>
      </c>
      <c r="H130" s="526">
        <f t="shared" si="22"/>
        <v>84152.618309582816</v>
      </c>
      <c r="I130" s="577">
        <f t="shared" si="23"/>
        <v>84152.618309582816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399907.68189368886</v>
      </c>
      <c r="E131" s="522">
        <f>IF(+J96&lt;F130,J96,D131)</f>
        <v>37099.547619047618</v>
      </c>
      <c r="F131" s="523">
        <f t="shared" ref="F131:F154" si="24">+D131-E131</f>
        <v>362808.13427464123</v>
      </c>
      <c r="G131" s="523">
        <f t="shared" ref="G131:G154" si="25">+(F131+D131)/2</f>
        <v>381357.90808416507</v>
      </c>
      <c r="H131" s="526">
        <f t="shared" si="22"/>
        <v>79980.993182788545</v>
      </c>
      <c r="I131" s="577">
        <f t="shared" si="23"/>
        <v>79980.993182788545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362808.13427464123</v>
      </c>
      <c r="E132" s="522">
        <f>IF(+J96&lt;F131,J96,D132)</f>
        <v>37099.547619047618</v>
      </c>
      <c r="F132" s="523">
        <f t="shared" si="24"/>
        <v>325708.58665559359</v>
      </c>
      <c r="G132" s="523">
        <f t="shared" si="25"/>
        <v>344258.36046511738</v>
      </c>
      <c r="H132" s="526">
        <f t="shared" si="22"/>
        <v>75809.368055994259</v>
      </c>
      <c r="I132" s="577">
        <f t="shared" si="23"/>
        <v>75809.368055994259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325708.58665559359</v>
      </c>
      <c r="E133" s="522">
        <f>IF(+J96&lt;F132,J96,D133)</f>
        <v>37099.547619047618</v>
      </c>
      <c r="F133" s="523">
        <f t="shared" si="24"/>
        <v>288609.03903654596</v>
      </c>
      <c r="G133" s="523">
        <f t="shared" si="25"/>
        <v>307158.81284606981</v>
      </c>
      <c r="H133" s="526">
        <f t="shared" si="22"/>
        <v>71637.742929199987</v>
      </c>
      <c r="I133" s="577">
        <f t="shared" si="23"/>
        <v>71637.742929199987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288609.03903654596</v>
      </c>
      <c r="E134" s="522">
        <f>IF(+J96&lt;F133,J96,D134)</f>
        <v>37099.547619047618</v>
      </c>
      <c r="F134" s="523">
        <f t="shared" si="24"/>
        <v>251509.49141749833</v>
      </c>
      <c r="G134" s="523">
        <f t="shared" si="25"/>
        <v>270059.26522702212</v>
      </c>
      <c r="H134" s="526">
        <f t="shared" si="22"/>
        <v>67466.117802405701</v>
      </c>
      <c r="I134" s="577">
        <f t="shared" si="23"/>
        <v>67466.117802405701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251509.49141749833</v>
      </c>
      <c r="E135" s="522">
        <f>IF(+J96&lt;F134,J96,D135)</f>
        <v>37099.547619047618</v>
      </c>
      <c r="F135" s="523">
        <f t="shared" si="24"/>
        <v>214409.94379845069</v>
      </c>
      <c r="G135" s="523">
        <f t="shared" si="25"/>
        <v>232959.71760797451</v>
      </c>
      <c r="H135" s="526">
        <f t="shared" si="22"/>
        <v>63294.492675611429</v>
      </c>
      <c r="I135" s="577">
        <f t="shared" si="23"/>
        <v>63294.492675611429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214409.94379845069</v>
      </c>
      <c r="E136" s="522">
        <f>IF(+J96&lt;F135,J96,D136)</f>
        <v>37099.547619047618</v>
      </c>
      <c r="F136" s="523">
        <f t="shared" si="24"/>
        <v>177310.39617940306</v>
      </c>
      <c r="G136" s="523">
        <f t="shared" si="25"/>
        <v>195860.16998892688</v>
      </c>
      <c r="H136" s="526">
        <f t="shared" si="22"/>
        <v>59122.867548817158</v>
      </c>
      <c r="I136" s="577">
        <f t="shared" si="23"/>
        <v>59122.867548817158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6"/>
        <v/>
      </c>
      <c r="C137" s="507">
        <f>IF(D93="","-",+C136+1)</f>
        <v>2054</v>
      </c>
      <c r="D137" s="374">
        <f>IF(F136+SUM(E$99:E136)=D$92,F136,D$92-SUM(E$99:E136))</f>
        <v>177310.39617940306</v>
      </c>
      <c r="E137" s="522">
        <f>IF(+J96&lt;F136,J96,D137)</f>
        <v>37099.547619047618</v>
      </c>
      <c r="F137" s="523">
        <f t="shared" si="24"/>
        <v>140210.84856035543</v>
      </c>
      <c r="G137" s="523">
        <f t="shared" si="25"/>
        <v>158760.62236987925</v>
      </c>
      <c r="H137" s="526">
        <f t="shared" si="22"/>
        <v>54951.242422022871</v>
      </c>
      <c r="I137" s="577">
        <f t="shared" si="23"/>
        <v>54951.242422022871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140210.84856035543</v>
      </c>
      <c r="E138" s="522">
        <f>IF(+J96&lt;F137,J96,D138)</f>
        <v>37099.547619047618</v>
      </c>
      <c r="F138" s="523">
        <f t="shared" si="24"/>
        <v>103111.30094130781</v>
      </c>
      <c r="G138" s="523">
        <f t="shared" si="25"/>
        <v>121661.07475083161</v>
      </c>
      <c r="H138" s="526">
        <f t="shared" si="22"/>
        <v>50779.6172952286</v>
      </c>
      <c r="I138" s="577">
        <f t="shared" si="23"/>
        <v>50779.6172952286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103111.30094130781</v>
      </c>
      <c r="E139" s="522">
        <f>IF(+J96&lt;F138,J96,D139)</f>
        <v>37099.547619047618</v>
      </c>
      <c r="F139" s="523">
        <f t="shared" si="24"/>
        <v>66011.753322260192</v>
      </c>
      <c r="G139" s="523">
        <f t="shared" si="25"/>
        <v>84561.527131784009</v>
      </c>
      <c r="H139" s="526">
        <f t="shared" si="22"/>
        <v>46607.992168434328</v>
      </c>
      <c r="I139" s="577">
        <f t="shared" si="23"/>
        <v>46607.992168434328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66011.753322260192</v>
      </c>
      <c r="E140" s="522">
        <f>IF(+J96&lt;F139,J96,D140)</f>
        <v>37099.547619047618</v>
      </c>
      <c r="F140" s="523">
        <f t="shared" si="24"/>
        <v>28912.205703212574</v>
      </c>
      <c r="G140" s="523">
        <f t="shared" si="25"/>
        <v>47461.979512736383</v>
      </c>
      <c r="H140" s="526">
        <f t="shared" si="22"/>
        <v>42436.367041640049</v>
      </c>
      <c r="I140" s="577">
        <f t="shared" si="23"/>
        <v>42436.367041640049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28912.205703212574</v>
      </c>
      <c r="E141" s="522">
        <f>IF(+J96&lt;F140,J96,D141)</f>
        <v>28912.205703212574</v>
      </c>
      <c r="F141" s="523">
        <f t="shared" si="24"/>
        <v>0</v>
      </c>
      <c r="G141" s="523">
        <f t="shared" si="25"/>
        <v>14456.102851606287</v>
      </c>
      <c r="H141" s="526">
        <f t="shared" si="22"/>
        <v>30537.709132810221</v>
      </c>
      <c r="I141" s="577">
        <f t="shared" si="23"/>
        <v>30537.709132810221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1558181</v>
      </c>
      <c r="F155" s="375"/>
      <c r="G155" s="375"/>
      <c r="H155" s="375">
        <f>SUM(H99:H154)</f>
        <v>5286152.1967031807</v>
      </c>
      <c r="I155" s="375">
        <f>SUM(I99:I154)</f>
        <v>5286152.1967031807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Q162"/>
  <sheetViews>
    <sheetView tabSelected="1" view="pageBreakPreview" zoomScale="84" zoomScaleNormal="100" zoomScaleSheetLayoutView="84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1402762.0463897134</v>
      </c>
      <c r="O5" s="249"/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1402762.0463897134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666" t="s">
        <v>473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f>13742804</f>
        <v>13742804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327209.61904761905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 t="shared" ref="K24:K29" si="10">G24</f>
        <v>1807676.4398879381</v>
      </c>
      <c r="L24" s="519">
        <f t="shared" si="7"/>
        <v>0</v>
      </c>
      <c r="M24" s="518">
        <f t="shared" ref="M24:M29" si="11"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 t="shared" si="10"/>
        <v>1709848.34416372</v>
      </c>
      <c r="L25" s="519">
        <f t="shared" si="7"/>
        <v>0</v>
      </c>
      <c r="M25" s="518">
        <f t="shared" si="11"/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11061604.589903574</v>
      </c>
      <c r="E26" s="520">
        <v>335190.34146341466</v>
      </c>
      <c r="F26" s="515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 t="shared" si="10"/>
        <v>1719754.6523090333</v>
      </c>
      <c r="L26" s="519">
        <f t="shared" si="7"/>
        <v>0</v>
      </c>
      <c r="M26" s="518">
        <f t="shared" si="11"/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10726414.248440159</v>
      </c>
      <c r="E27" s="520">
        <v>335190.34146341466</v>
      </c>
      <c r="F27" s="515">
        <v>10391223.906976745</v>
      </c>
      <c r="G27" s="516">
        <v>1677153.9378912852</v>
      </c>
      <c r="H27" s="510">
        <v>1677153.9378912852</v>
      </c>
      <c r="I27" s="511">
        <f t="shared" si="0"/>
        <v>0</v>
      </c>
      <c r="J27" s="511"/>
      <c r="K27" s="518">
        <f t="shared" si="10"/>
        <v>1677153.9378912852</v>
      </c>
      <c r="L27" s="519">
        <f t="shared" ref="L27" si="12">IF(K27&lt;&gt;0,+G27-K27,0)</f>
        <v>0</v>
      </c>
      <c r="M27" s="518">
        <f t="shared" si="11"/>
        <v>1677153.9378912852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10391223.906976745</v>
      </c>
      <c r="E28" s="520">
        <v>335190.34146341466</v>
      </c>
      <c r="F28" s="515">
        <v>10056033.56551333</v>
      </c>
      <c r="G28" s="516">
        <v>1381430.0428702787</v>
      </c>
      <c r="H28" s="510">
        <v>1381430.0428702787</v>
      </c>
      <c r="I28" s="511">
        <f t="shared" si="0"/>
        <v>0</v>
      </c>
      <c r="J28" s="511"/>
      <c r="K28" s="518">
        <f t="shared" si="10"/>
        <v>1381430.0428702787</v>
      </c>
      <c r="L28" s="519">
        <f t="shared" ref="L28" si="13">IF(K28&lt;&gt;0,+G28-K28,0)</f>
        <v>0</v>
      </c>
      <c r="M28" s="518">
        <f t="shared" si="11"/>
        <v>1381430.0428702787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10071623.813953489</v>
      </c>
      <c r="E29" s="520">
        <v>327209.61904761905</v>
      </c>
      <c r="F29" s="515">
        <v>9744414.1949058697</v>
      </c>
      <c r="G29" s="516">
        <v>1377504.6658858405</v>
      </c>
      <c r="H29" s="510">
        <v>1377504.6658858405</v>
      </c>
      <c r="I29" s="511">
        <f t="shared" si="0"/>
        <v>0</v>
      </c>
      <c r="J29" s="511"/>
      <c r="K29" s="518">
        <f t="shared" si="10"/>
        <v>1377504.6658858405</v>
      </c>
      <c r="L29" s="519">
        <f t="shared" ref="L29" si="14">IF(K29&lt;&gt;0,+G29-K29,0)</f>
        <v>0</v>
      </c>
      <c r="M29" s="518">
        <f t="shared" si="11"/>
        <v>1377504.6658858405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23">
        <f>IF(F29+SUM(E$17:E29)=D$10,F29,D$10-SUM(E$17:E29))</f>
        <v>9728823.946465712</v>
      </c>
      <c r="E30" s="522">
        <f>IF(+I14&lt;F29,I14,D30)</f>
        <v>327209.61904761905</v>
      </c>
      <c r="F30" s="523">
        <f t="shared" ref="F30:F48" si="15">+D30-E30</f>
        <v>9401614.3274180926</v>
      </c>
      <c r="G30" s="524">
        <f t="shared" ref="G30:G72" si="16">+I$12*((D30+F30)/2)+E30</f>
        <v>1402762.0463897134</v>
      </c>
      <c r="H30" s="491">
        <f t="shared" ref="H30:H72" si="17">+I$13*((D30+F30)/2)+E30</f>
        <v>1402762.0463897134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9401614.3274180926</v>
      </c>
      <c r="E31" s="522">
        <f>IF(+I14&lt;F30,I14,D31)</f>
        <v>327209.61904761905</v>
      </c>
      <c r="F31" s="523">
        <f t="shared" si="15"/>
        <v>9074404.7083704732</v>
      </c>
      <c r="G31" s="524">
        <f t="shared" si="16"/>
        <v>1365969.2562844504</v>
      </c>
      <c r="H31" s="491">
        <f t="shared" si="17"/>
        <v>1365969.2562844504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9074404.7083704732</v>
      </c>
      <c r="E32" s="522">
        <f>IF(+I14&lt;F31,I14,D32)</f>
        <v>327209.61904761905</v>
      </c>
      <c r="F32" s="523">
        <f t="shared" si="15"/>
        <v>8747195.0893228538</v>
      </c>
      <c r="G32" s="524">
        <f t="shared" si="16"/>
        <v>1329176.4661791874</v>
      </c>
      <c r="H32" s="491">
        <f t="shared" si="17"/>
        <v>1329176.4661791874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8747195.0893228538</v>
      </c>
      <c r="E33" s="522">
        <f>IF(+I14&lt;F32,I14,D33)</f>
        <v>327209.61904761905</v>
      </c>
      <c r="F33" s="523">
        <f t="shared" si="15"/>
        <v>8419985.4702752344</v>
      </c>
      <c r="G33" s="524">
        <f t="shared" si="16"/>
        <v>1292383.6760739242</v>
      </c>
      <c r="H33" s="491">
        <f t="shared" si="17"/>
        <v>1292383.6760739242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8419985.4702752344</v>
      </c>
      <c r="E34" s="522">
        <f>IF(+I14&lt;F33,I14,D34)</f>
        <v>327209.61904761905</v>
      </c>
      <c r="F34" s="523">
        <f t="shared" si="15"/>
        <v>8092775.851227615</v>
      </c>
      <c r="G34" s="524">
        <f t="shared" si="16"/>
        <v>1255590.8859686612</v>
      </c>
      <c r="H34" s="491">
        <f t="shared" si="17"/>
        <v>1255590.8859686612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8092775.851227615</v>
      </c>
      <c r="E35" s="522">
        <f>IF(+I14&lt;F34,I14,D35)</f>
        <v>327209.61904761905</v>
      </c>
      <c r="F35" s="523">
        <f t="shared" si="15"/>
        <v>7765566.2321799956</v>
      </c>
      <c r="G35" s="524">
        <f t="shared" si="16"/>
        <v>1218798.0958633982</v>
      </c>
      <c r="H35" s="491">
        <f t="shared" si="17"/>
        <v>1218798.0958633982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7765566.2321799956</v>
      </c>
      <c r="E36" s="522">
        <f>IF(+I14&lt;F35,I14,D36)</f>
        <v>327209.61904761905</v>
      </c>
      <c r="F36" s="523">
        <f t="shared" si="15"/>
        <v>7438356.6131323762</v>
      </c>
      <c r="G36" s="524">
        <f t="shared" si="16"/>
        <v>1182005.3057581349</v>
      </c>
      <c r="H36" s="491">
        <f t="shared" si="17"/>
        <v>1182005.3057581349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7438356.6131323762</v>
      </c>
      <c r="E37" s="522">
        <f>IF(+I14&lt;F36,I14,D37)</f>
        <v>327209.61904761905</v>
      </c>
      <c r="F37" s="523">
        <f t="shared" si="15"/>
        <v>7111146.9940847568</v>
      </c>
      <c r="G37" s="524">
        <f t="shared" si="16"/>
        <v>1145212.5156528719</v>
      </c>
      <c r="H37" s="491">
        <f t="shared" si="17"/>
        <v>1145212.5156528719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7111146.9940847568</v>
      </c>
      <c r="E38" s="522">
        <f>IF(+I14&lt;F37,I14,D38)</f>
        <v>327209.61904761905</v>
      </c>
      <c r="F38" s="523">
        <f t="shared" si="15"/>
        <v>6783937.3750371374</v>
      </c>
      <c r="G38" s="524">
        <f t="shared" si="16"/>
        <v>1108419.7255476089</v>
      </c>
      <c r="H38" s="491">
        <f t="shared" si="17"/>
        <v>1108419.7255476089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6783937.3750371374</v>
      </c>
      <c r="E39" s="522">
        <f>IF(+I14&lt;F38,I14,D39)</f>
        <v>327209.61904761905</v>
      </c>
      <c r="F39" s="523">
        <f t="shared" si="15"/>
        <v>6456727.755989518</v>
      </c>
      <c r="G39" s="524">
        <f t="shared" si="16"/>
        <v>1071626.9354423457</v>
      </c>
      <c r="H39" s="491">
        <f t="shared" si="17"/>
        <v>1071626.9354423457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6456727.755989518</v>
      </c>
      <c r="E40" s="522">
        <f>IF(+I14&lt;F39,I14,D40)</f>
        <v>327209.61904761905</v>
      </c>
      <c r="F40" s="523">
        <f t="shared" si="15"/>
        <v>6129518.1369418986</v>
      </c>
      <c r="G40" s="524">
        <f t="shared" si="16"/>
        <v>1034834.1453370827</v>
      </c>
      <c r="H40" s="491">
        <f t="shared" si="17"/>
        <v>1034834.1453370827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6129518.1369418986</v>
      </c>
      <c r="E41" s="522">
        <f>IF(+I14&lt;F40,I14,D41)</f>
        <v>327209.61904761905</v>
      </c>
      <c r="F41" s="523">
        <f t="shared" si="15"/>
        <v>5802308.5178942792</v>
      </c>
      <c r="G41" s="524">
        <f t="shared" si="16"/>
        <v>998041.35523181967</v>
      </c>
      <c r="H41" s="491">
        <f t="shared" si="17"/>
        <v>998041.35523181967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5802308.5178942792</v>
      </c>
      <c r="E42" s="522">
        <f>IF(+I14&lt;F41,I14,D42)</f>
        <v>327209.61904761905</v>
      </c>
      <c r="F42" s="523">
        <f t="shared" si="15"/>
        <v>5475098.8988466598</v>
      </c>
      <c r="G42" s="524">
        <f t="shared" si="16"/>
        <v>961248.56512655655</v>
      </c>
      <c r="H42" s="491">
        <f t="shared" si="17"/>
        <v>961248.56512655655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5475098.8988466598</v>
      </c>
      <c r="E43" s="522">
        <f>IF(+I14&lt;F42,I14,D43)</f>
        <v>327209.61904761905</v>
      </c>
      <c r="F43" s="523">
        <f t="shared" si="15"/>
        <v>5147889.2797990404</v>
      </c>
      <c r="G43" s="524">
        <f t="shared" si="16"/>
        <v>924455.77502129343</v>
      </c>
      <c r="H43" s="491">
        <f t="shared" si="17"/>
        <v>924455.77502129343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5147889.2797990404</v>
      </c>
      <c r="E44" s="522">
        <f>IF(+I14&lt;F43,I14,D44)</f>
        <v>327209.61904761905</v>
      </c>
      <c r="F44" s="523">
        <f t="shared" si="15"/>
        <v>4820679.660751421</v>
      </c>
      <c r="G44" s="524">
        <f t="shared" si="16"/>
        <v>887662.98491603043</v>
      </c>
      <c r="H44" s="491">
        <f t="shared" si="17"/>
        <v>887662.98491603043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4820679.660751421</v>
      </c>
      <c r="E45" s="522">
        <f>IF(+I14&lt;F44,I14,D45)</f>
        <v>327209.61904761905</v>
      </c>
      <c r="F45" s="523">
        <f t="shared" si="15"/>
        <v>4493470.0417038016</v>
      </c>
      <c r="G45" s="524">
        <f t="shared" si="16"/>
        <v>850870.19481076731</v>
      </c>
      <c r="H45" s="491">
        <f t="shared" si="17"/>
        <v>850870.19481076731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4493470.0417038016</v>
      </c>
      <c r="E46" s="522">
        <f>IF(+I14&lt;F45,I14,D46)</f>
        <v>327209.61904761905</v>
      </c>
      <c r="F46" s="523">
        <f t="shared" si="15"/>
        <v>4166260.4226561827</v>
      </c>
      <c r="G46" s="524">
        <f t="shared" si="16"/>
        <v>814077.40470550419</v>
      </c>
      <c r="H46" s="491">
        <f t="shared" si="17"/>
        <v>814077.40470550419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4166260.4226561827</v>
      </c>
      <c r="E47" s="522">
        <f>IF(+I14&lt;F46,I14,D47)</f>
        <v>327209.61904761905</v>
      </c>
      <c r="F47" s="523">
        <f t="shared" si="15"/>
        <v>3839050.8036085637</v>
      </c>
      <c r="G47" s="524">
        <f t="shared" si="16"/>
        <v>777284.61460024118</v>
      </c>
      <c r="H47" s="491">
        <f t="shared" si="17"/>
        <v>777284.61460024118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3839050.8036085637</v>
      </c>
      <c r="E48" s="522">
        <f>IF(+I14&lt;F47,I14,D48)</f>
        <v>327209.61904761905</v>
      </c>
      <c r="F48" s="523">
        <f t="shared" si="15"/>
        <v>3511841.1845609448</v>
      </c>
      <c r="G48" s="524">
        <f t="shared" si="16"/>
        <v>740491.82449497818</v>
      </c>
      <c r="H48" s="491">
        <f t="shared" si="17"/>
        <v>740491.82449497818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3511841.1845609448</v>
      </c>
      <c r="E49" s="522">
        <f>IF(+I14&lt;F48,I14,D49)</f>
        <v>327209.61904761905</v>
      </c>
      <c r="F49" s="523">
        <f t="shared" ref="F49:F72" si="18">+D49-E49</f>
        <v>3184631.5655133259</v>
      </c>
      <c r="G49" s="524">
        <f t="shared" si="16"/>
        <v>703699.03438971518</v>
      </c>
      <c r="H49" s="491">
        <f t="shared" si="17"/>
        <v>703699.03438971518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3184631.5655133259</v>
      </c>
      <c r="E50" s="522">
        <f>IF(+I14&lt;F49,I14,D50)</f>
        <v>327209.61904761905</v>
      </c>
      <c r="F50" s="523">
        <f t="shared" si="18"/>
        <v>2857421.9464657069</v>
      </c>
      <c r="G50" s="524">
        <f t="shared" si="16"/>
        <v>666906.24428445217</v>
      </c>
      <c r="H50" s="491">
        <f t="shared" si="17"/>
        <v>666906.24428445217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2857421.9464657069</v>
      </c>
      <c r="E51" s="522">
        <f>IF(+I14&lt;F50,I14,D51)</f>
        <v>327209.61904761905</v>
      </c>
      <c r="F51" s="523">
        <f t="shared" si="18"/>
        <v>2530212.327418088</v>
      </c>
      <c r="G51" s="524">
        <f t="shared" si="16"/>
        <v>630113.45417918917</v>
      </c>
      <c r="H51" s="491">
        <f t="shared" si="17"/>
        <v>630113.45417918917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2530212.327418088</v>
      </c>
      <c r="E52" s="522">
        <f>IF(+I14&lt;F51,I14,D52)</f>
        <v>327209.61904761905</v>
      </c>
      <c r="F52" s="523">
        <f t="shared" si="18"/>
        <v>2203002.708370469</v>
      </c>
      <c r="G52" s="524">
        <f t="shared" si="16"/>
        <v>593320.66407392616</v>
      </c>
      <c r="H52" s="491">
        <f t="shared" si="17"/>
        <v>593320.66407392616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2203002.708370469</v>
      </c>
      <c r="E53" s="522">
        <f>IF(+I14&lt;F52,I14,D53)</f>
        <v>327209.61904761905</v>
      </c>
      <c r="F53" s="523">
        <f t="shared" si="18"/>
        <v>1875793.0893228501</v>
      </c>
      <c r="G53" s="524">
        <f t="shared" si="16"/>
        <v>556527.87396866304</v>
      </c>
      <c r="H53" s="491">
        <f t="shared" si="17"/>
        <v>556527.87396866304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1875793.0893228501</v>
      </c>
      <c r="E54" s="522">
        <f>IF(+I14&lt;F53,I14,D54)</f>
        <v>327209.61904761905</v>
      </c>
      <c r="F54" s="523">
        <f t="shared" si="18"/>
        <v>1548583.4702752312</v>
      </c>
      <c r="G54" s="524">
        <f t="shared" si="16"/>
        <v>519735.08386340004</v>
      </c>
      <c r="H54" s="491">
        <f t="shared" si="17"/>
        <v>519735.08386340004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1548583.4702752312</v>
      </c>
      <c r="E55" s="522">
        <f>IF(+I14&lt;F54,I14,D55)</f>
        <v>327209.61904761905</v>
      </c>
      <c r="F55" s="523">
        <f t="shared" si="18"/>
        <v>1221373.8512276122</v>
      </c>
      <c r="G55" s="524">
        <f t="shared" si="16"/>
        <v>482942.29375813704</v>
      </c>
      <c r="H55" s="491">
        <f t="shared" si="17"/>
        <v>482942.29375813704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1221373.8512276122</v>
      </c>
      <c r="E56" s="522">
        <f>IF(+I14&lt;F55,I14,D56)</f>
        <v>327209.61904761905</v>
      </c>
      <c r="F56" s="523">
        <f t="shared" si="18"/>
        <v>894164.23217999318</v>
      </c>
      <c r="G56" s="524">
        <f t="shared" si="16"/>
        <v>446149.50365287403</v>
      </c>
      <c r="H56" s="491">
        <f t="shared" si="17"/>
        <v>446149.50365287403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894164.23217999318</v>
      </c>
      <c r="E57" s="522">
        <f>IF(+I14&lt;F56,I14,D57)</f>
        <v>327209.61904761905</v>
      </c>
      <c r="F57" s="523">
        <f t="shared" si="18"/>
        <v>566954.61313237413</v>
      </c>
      <c r="G57" s="524">
        <f t="shared" si="16"/>
        <v>409356.71354761097</v>
      </c>
      <c r="H57" s="491">
        <f t="shared" si="17"/>
        <v>409356.71354761097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566954.61313237413</v>
      </c>
      <c r="E58" s="522">
        <f>IF(+I14&lt;F57,I14,D58)</f>
        <v>327209.61904761905</v>
      </c>
      <c r="F58" s="523">
        <f t="shared" si="18"/>
        <v>239744.99408475508</v>
      </c>
      <c r="G58" s="524">
        <f t="shared" si="16"/>
        <v>372563.92344234791</v>
      </c>
      <c r="H58" s="491">
        <f t="shared" si="17"/>
        <v>372563.92344234791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239744.99408475508</v>
      </c>
      <c r="E59" s="522">
        <f>IF(+I14&lt;F58,I14,D59)</f>
        <v>239744.99408475508</v>
      </c>
      <c r="F59" s="523">
        <f t="shared" si="18"/>
        <v>0</v>
      </c>
      <c r="G59" s="524">
        <f t="shared" si="16"/>
        <v>253223.94875580375</v>
      </c>
      <c r="H59" s="491">
        <f t="shared" si="17"/>
        <v>253223.94875580375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13742804.000000006</v>
      </c>
      <c r="F73" s="375"/>
      <c r="G73" s="375">
        <f>SUM(G17:G72)</f>
        <v>48769710.196892902</v>
      </c>
      <c r="H73" s="375">
        <f>SUM(H17:H72)</f>
        <v>48769710.196892902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1381430.0428702787</v>
      </c>
      <c r="N87" s="546">
        <f>IF(J92&lt;D11,0,VLOOKUP(J92,C17:O72,11))</f>
        <v>1381430.0428702787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1419233.2721645404</v>
      </c>
      <c r="N88" s="550">
        <f>IF(J92&lt;D11,0,VLOOKUP(J92,C99:P154,7))</f>
        <v>1419233.2721645404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37803.229294261662</v>
      </c>
      <c r="N89" s="555">
        <f>+N88-N87</f>
        <v>37803.229294261662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13742804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327209.61904761905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23">+I99-H99</f>
        <v>0</v>
      </c>
      <c r="K99" s="514"/>
      <c r="L99" s="512">
        <f t="shared" ref="L99:L104" si="24">H99</f>
        <v>1047418</v>
      </c>
      <c r="M99" s="513">
        <f t="shared" ref="M99:M130" si="25">IF(L99&lt;&gt;0,+H99-L99,0)</f>
        <v>0</v>
      </c>
      <c r="N99" s="512">
        <f t="shared" ref="N99:N104" si="26">I99</f>
        <v>1047418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23"/>
        <v>0</v>
      </c>
      <c r="K100" s="514"/>
      <c r="L100" s="518">
        <f t="shared" si="24"/>
        <v>2549366.7560608997</v>
      </c>
      <c r="M100" s="519">
        <f t="shared" si="25"/>
        <v>0</v>
      </c>
      <c r="N100" s="518">
        <f t="shared" si="26"/>
        <v>2549366.7560608997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23"/>
        <v>0</v>
      </c>
      <c r="K101" s="514"/>
      <c r="L101" s="518">
        <f t="shared" si="24"/>
        <v>2294337.1869887193</v>
      </c>
      <c r="M101" s="519">
        <f t="shared" si="25"/>
        <v>0</v>
      </c>
      <c r="N101" s="518">
        <f t="shared" si="26"/>
        <v>2294337.1869887193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23"/>
        <v>0</v>
      </c>
      <c r="K102" s="514"/>
      <c r="L102" s="518">
        <f t="shared" si="24"/>
        <v>2203987.9280377463</v>
      </c>
      <c r="M102" s="519">
        <f t="shared" si="25"/>
        <v>0</v>
      </c>
      <c r="N102" s="518">
        <f t="shared" si="26"/>
        <v>2203987.9280377463</v>
      </c>
      <c r="O102" s="514">
        <f t="shared" si="27"/>
        <v>0</v>
      </c>
      <c r="P102" s="514">
        <f t="shared" si="28"/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24"/>
        <v>2008430.1570795039</v>
      </c>
      <c r="M103" s="519">
        <f t="shared" ref="M103:M108" si="30">IF(L103&lt;&gt;0,+H103-L103,0)</f>
        <v>0</v>
      </c>
      <c r="N103" s="518">
        <f t="shared" si="26"/>
        <v>2008430.1570795039</v>
      </c>
      <c r="O103" s="514">
        <f t="shared" ref="O103:O108" si="31">IF(N103&lt;&gt;0,+I103-N103,0)</f>
        <v>0</v>
      </c>
      <c r="P103" s="514">
        <f t="shared" ref="P103:P108" si="32"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24"/>
        <v>1971805.3159359931</v>
      </c>
      <c r="M104" s="519">
        <f t="shared" si="30"/>
        <v>0</v>
      </c>
      <c r="N104" s="518">
        <f t="shared" si="26"/>
        <v>1971805.3159359931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23"/>
        <v>0</v>
      </c>
      <c r="K105" s="514"/>
      <c r="L105" s="518">
        <f t="shared" ref="L105:L110" si="33">H105</f>
        <v>1878421.3763593063</v>
      </c>
      <c r="M105" s="519">
        <f t="shared" si="30"/>
        <v>0</v>
      </c>
      <c r="N105" s="518">
        <f t="shared" ref="N105:N110" si="34">I105</f>
        <v>1878421.3763593063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23"/>
        <v>0</v>
      </c>
      <c r="K106" s="514"/>
      <c r="L106" s="518">
        <f t="shared" si="33"/>
        <v>1773026.5961818276</v>
      </c>
      <c r="M106" s="519">
        <f t="shared" si="30"/>
        <v>0</v>
      </c>
      <c r="N106" s="518">
        <f t="shared" si="34"/>
        <v>1773026.5961818276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23"/>
        <v>0</v>
      </c>
      <c r="K107" s="514"/>
      <c r="L107" s="518">
        <f t="shared" si="33"/>
        <v>1678628.9979876066</v>
      </c>
      <c r="M107" s="519">
        <f t="shared" si="30"/>
        <v>0</v>
      </c>
      <c r="N107" s="518">
        <f t="shared" si="34"/>
        <v>1678628.9979876066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10961801.970855955</v>
      </c>
      <c r="E108" s="516">
        <v>327209.61904761905</v>
      </c>
      <c r="F108" s="515">
        <v>10634592.351808336</v>
      </c>
      <c r="G108" s="515">
        <v>10798197.161332145</v>
      </c>
      <c r="H108" s="516">
        <v>1467548.7578705251</v>
      </c>
      <c r="I108" s="510">
        <v>1467548.7578705251</v>
      </c>
      <c r="J108" s="514">
        <f t="shared" si="23"/>
        <v>0</v>
      </c>
      <c r="K108" s="514"/>
      <c r="L108" s="518">
        <f t="shared" si="33"/>
        <v>1467548.7578705251</v>
      </c>
      <c r="M108" s="519">
        <f t="shared" si="30"/>
        <v>0</v>
      </c>
      <c r="N108" s="518">
        <f t="shared" si="34"/>
        <v>1467548.7578705251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10634592.351808336</v>
      </c>
      <c r="E109" s="516">
        <v>319600.09302325582</v>
      </c>
      <c r="F109" s="515">
        <v>10314992.25878508</v>
      </c>
      <c r="G109" s="515">
        <v>10474792.305296708</v>
      </c>
      <c r="H109" s="516">
        <v>1440827.5862967977</v>
      </c>
      <c r="I109" s="510">
        <v>1440827.5862967977</v>
      </c>
      <c r="J109" s="514">
        <f t="shared" si="23"/>
        <v>0</v>
      </c>
      <c r="K109" s="514"/>
      <c r="L109" s="518">
        <f t="shared" si="33"/>
        <v>1440827.5862967977</v>
      </c>
      <c r="M109" s="519">
        <f t="shared" ref="M109:M110" si="35">IF(L109&lt;&gt;0,+H109-L109,0)</f>
        <v>0</v>
      </c>
      <c r="N109" s="518">
        <f t="shared" si="34"/>
        <v>1440827.5862967977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10314992.25878508</v>
      </c>
      <c r="E110" s="516">
        <v>327209.61904761905</v>
      </c>
      <c r="F110" s="515">
        <v>9987782.6397374608</v>
      </c>
      <c r="G110" s="515">
        <v>10151387.44926127</v>
      </c>
      <c r="H110" s="516">
        <v>1419233.2721645404</v>
      </c>
      <c r="I110" s="510">
        <v>1419233.2721645404</v>
      </c>
      <c r="J110" s="514">
        <f t="shared" si="23"/>
        <v>0</v>
      </c>
      <c r="K110" s="514"/>
      <c r="L110" s="518">
        <f t="shared" si="33"/>
        <v>1419233.2721645404</v>
      </c>
      <c r="M110" s="519">
        <f t="shared" si="35"/>
        <v>0</v>
      </c>
      <c r="N110" s="518">
        <f t="shared" si="34"/>
        <v>1419233.2721645404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9987782.6397374608</v>
      </c>
      <c r="E111" s="522">
        <f>IF(+J96&lt;F110,J96,D111)</f>
        <v>327209.61904761905</v>
      </c>
      <c r="F111" s="523">
        <f t="shared" ref="F111:F130" si="36">+D111-E111</f>
        <v>9660573.0206898414</v>
      </c>
      <c r="G111" s="523">
        <f t="shared" ref="G111:G130" si="37">+(F111+D111)/2</f>
        <v>9824177.8302136511</v>
      </c>
      <c r="H111" s="526">
        <f>+J$94*G111+E111</f>
        <v>1431880.4227846754</v>
      </c>
      <c r="I111" s="577">
        <f>+J$95*G111+E111</f>
        <v>1431880.4227846754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2022</v>
      </c>
      <c r="D112" s="374">
        <f>IF(F111+SUM(E$99:E111)=D$92,F111,D$92-SUM(E$99:E111))</f>
        <v>9660573.0206898414</v>
      </c>
      <c r="E112" s="522">
        <f>IF(+J96&lt;F111,J96,D112)</f>
        <v>327209.61904761905</v>
      </c>
      <c r="F112" s="523">
        <f t="shared" si="36"/>
        <v>9333363.401642222</v>
      </c>
      <c r="G112" s="523">
        <f t="shared" si="37"/>
        <v>9496968.2111660317</v>
      </c>
      <c r="H112" s="526">
        <f>+J$94*G112+E112</f>
        <v>1395087.6326794121</v>
      </c>
      <c r="I112" s="577">
        <f>+J$95*G112+E112</f>
        <v>1395087.6326794121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9333363.401642222</v>
      </c>
      <c r="E113" s="522">
        <f>IF(+J96&lt;F112,J96,D113)</f>
        <v>327209.61904761905</v>
      </c>
      <c r="F113" s="523">
        <f t="shared" si="36"/>
        <v>9006153.7825946026</v>
      </c>
      <c r="G113" s="523">
        <f t="shared" si="37"/>
        <v>9169758.5921184123</v>
      </c>
      <c r="H113" s="526">
        <f t="shared" ref="H113:H154" si="38">+J$94*G113+E113</f>
        <v>1358294.8425741491</v>
      </c>
      <c r="I113" s="577">
        <f t="shared" ref="I113:I154" si="39">+J$95*G113+E113</f>
        <v>1358294.8425741491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9006153.7825946026</v>
      </c>
      <c r="E114" s="522">
        <f>IF(+J96&lt;F113,J96,D114)</f>
        <v>327209.61904761905</v>
      </c>
      <c r="F114" s="523">
        <f t="shared" si="36"/>
        <v>8678944.1635469832</v>
      </c>
      <c r="G114" s="523">
        <f t="shared" si="37"/>
        <v>8842548.9730707929</v>
      </c>
      <c r="H114" s="526">
        <f t="shared" si="38"/>
        <v>1321502.0524688861</v>
      </c>
      <c r="I114" s="577">
        <f t="shared" si="39"/>
        <v>1321502.0524688861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2025</v>
      </c>
      <c r="D115" s="374">
        <f>IF(F114+SUM(E$99:E114)=D$92,F114,D$92-SUM(E$99:E114))</f>
        <v>8678944.1635469832</v>
      </c>
      <c r="E115" s="522">
        <f>IF(+J96&lt;F114,J96,D115)</f>
        <v>327209.61904761905</v>
      </c>
      <c r="F115" s="523">
        <f t="shared" si="36"/>
        <v>8351734.5444993638</v>
      </c>
      <c r="G115" s="523">
        <f t="shared" si="37"/>
        <v>8515339.3540231735</v>
      </c>
      <c r="H115" s="526">
        <f t="shared" si="38"/>
        <v>1284709.2623636229</v>
      </c>
      <c r="I115" s="577">
        <f t="shared" si="39"/>
        <v>1284709.2623636229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8351734.5444993638</v>
      </c>
      <c r="E116" s="522">
        <f>IF(+J96&lt;F115,J96,D116)</f>
        <v>327209.61904761905</v>
      </c>
      <c r="F116" s="523">
        <f t="shared" si="36"/>
        <v>8024524.9254517443</v>
      </c>
      <c r="G116" s="523">
        <f t="shared" si="37"/>
        <v>8188129.734975554</v>
      </c>
      <c r="H116" s="526">
        <f t="shared" si="38"/>
        <v>1247916.4722583599</v>
      </c>
      <c r="I116" s="577">
        <f t="shared" si="39"/>
        <v>1247916.4722583599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8024524.9254517443</v>
      </c>
      <c r="E117" s="522">
        <f>IF(+J96&lt;F116,J96,D117)</f>
        <v>327209.61904761905</v>
      </c>
      <c r="F117" s="523">
        <f t="shared" si="36"/>
        <v>7697315.3064041249</v>
      </c>
      <c r="G117" s="523">
        <f t="shared" si="37"/>
        <v>7860920.1159279346</v>
      </c>
      <c r="H117" s="526">
        <f t="shared" si="38"/>
        <v>1211123.6821530969</v>
      </c>
      <c r="I117" s="577">
        <f t="shared" si="39"/>
        <v>1211123.6821530969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7697315.3064041249</v>
      </c>
      <c r="E118" s="522">
        <f>IF(+J96&lt;F117,J96,D118)</f>
        <v>327209.61904761905</v>
      </c>
      <c r="F118" s="523">
        <f t="shared" si="36"/>
        <v>7370105.6873565055</v>
      </c>
      <c r="G118" s="523">
        <f t="shared" si="37"/>
        <v>7533710.4968803152</v>
      </c>
      <c r="H118" s="526">
        <f t="shared" si="38"/>
        <v>1174330.8920478337</v>
      </c>
      <c r="I118" s="577">
        <f t="shared" si="39"/>
        <v>1174330.8920478337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7370105.6873565055</v>
      </c>
      <c r="E119" s="522">
        <f>IF(+J96&lt;F118,J96,D119)</f>
        <v>327209.61904761905</v>
      </c>
      <c r="F119" s="523">
        <f t="shared" si="36"/>
        <v>7042896.0683088861</v>
      </c>
      <c r="G119" s="523">
        <f t="shared" si="37"/>
        <v>7206500.8778326958</v>
      </c>
      <c r="H119" s="526">
        <f t="shared" si="38"/>
        <v>1137538.1019425706</v>
      </c>
      <c r="I119" s="577">
        <f t="shared" si="39"/>
        <v>1137538.1019425706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7042896.0683088861</v>
      </c>
      <c r="E120" s="522">
        <f>IF(+J96&lt;F119,J96,D120)</f>
        <v>327209.61904761905</v>
      </c>
      <c r="F120" s="523">
        <f t="shared" si="36"/>
        <v>6715686.4492612667</v>
      </c>
      <c r="G120" s="523">
        <f t="shared" si="37"/>
        <v>6879291.2587850764</v>
      </c>
      <c r="H120" s="526">
        <f t="shared" si="38"/>
        <v>1100745.3118373076</v>
      </c>
      <c r="I120" s="577">
        <f t="shared" si="39"/>
        <v>1100745.3118373076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6715686.4492612667</v>
      </c>
      <c r="E121" s="522">
        <f>IF(+J96&lt;F120,J96,D121)</f>
        <v>327209.61904761905</v>
      </c>
      <c r="F121" s="523">
        <f t="shared" si="36"/>
        <v>6388476.8302136473</v>
      </c>
      <c r="G121" s="523">
        <f t="shared" si="37"/>
        <v>6552081.639737457</v>
      </c>
      <c r="H121" s="526">
        <f t="shared" si="38"/>
        <v>1063952.5217320444</v>
      </c>
      <c r="I121" s="577">
        <f t="shared" si="39"/>
        <v>1063952.5217320444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6388476.8302136473</v>
      </c>
      <c r="E122" s="522">
        <f>IF(+J96&lt;F121,J96,D122)</f>
        <v>327209.61904761905</v>
      </c>
      <c r="F122" s="523">
        <f t="shared" si="36"/>
        <v>6061267.2111660279</v>
      </c>
      <c r="G122" s="523">
        <f t="shared" si="37"/>
        <v>6224872.0206898376</v>
      </c>
      <c r="H122" s="526">
        <f t="shared" si="38"/>
        <v>1027159.7316267815</v>
      </c>
      <c r="I122" s="577">
        <f t="shared" si="39"/>
        <v>1027159.7316267815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6061267.2111660279</v>
      </c>
      <c r="E123" s="522">
        <f>IF(+J96&lt;F122,J96,D123)</f>
        <v>327209.61904761905</v>
      </c>
      <c r="F123" s="523">
        <f t="shared" si="36"/>
        <v>5734057.5921184085</v>
      </c>
      <c r="G123" s="523">
        <f t="shared" si="37"/>
        <v>5897662.4016422182</v>
      </c>
      <c r="H123" s="526">
        <f t="shared" si="38"/>
        <v>990366.9415215184</v>
      </c>
      <c r="I123" s="577">
        <f t="shared" si="39"/>
        <v>990366.9415215184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5734057.5921184085</v>
      </c>
      <c r="E124" s="522">
        <f>IF(+J96&lt;F123,J96,D124)</f>
        <v>327209.61904761905</v>
      </c>
      <c r="F124" s="523">
        <f t="shared" si="36"/>
        <v>5406847.9730707891</v>
      </c>
      <c r="G124" s="523">
        <f t="shared" si="37"/>
        <v>5570452.7825945988</v>
      </c>
      <c r="H124" s="526">
        <f t="shared" si="38"/>
        <v>953574.15141625528</v>
      </c>
      <c r="I124" s="577">
        <f t="shared" si="39"/>
        <v>953574.15141625528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5406847.9730707891</v>
      </c>
      <c r="E125" s="522">
        <f>IF(+J96&lt;F124,J96,D125)</f>
        <v>327209.61904761905</v>
      </c>
      <c r="F125" s="523">
        <f t="shared" si="36"/>
        <v>5079638.3540231697</v>
      </c>
      <c r="G125" s="523">
        <f t="shared" si="37"/>
        <v>5243243.1635469794</v>
      </c>
      <c r="H125" s="526">
        <f t="shared" si="38"/>
        <v>916781.36131099227</v>
      </c>
      <c r="I125" s="577">
        <f t="shared" si="39"/>
        <v>916781.36131099227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5079638.3540231697</v>
      </c>
      <c r="E126" s="522">
        <f>IF(+J96&lt;F125,J96,D126)</f>
        <v>327209.61904761905</v>
      </c>
      <c r="F126" s="523">
        <f t="shared" si="36"/>
        <v>4752428.7349755503</v>
      </c>
      <c r="G126" s="523">
        <f t="shared" si="37"/>
        <v>4916033.54449936</v>
      </c>
      <c r="H126" s="526">
        <f t="shared" si="38"/>
        <v>879988.57120572915</v>
      </c>
      <c r="I126" s="577">
        <f t="shared" si="39"/>
        <v>879988.57120572915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4752428.7349755503</v>
      </c>
      <c r="E127" s="522">
        <f>IF(+J96&lt;F126,J96,D127)</f>
        <v>327209.61904761905</v>
      </c>
      <c r="F127" s="523">
        <f t="shared" si="36"/>
        <v>4425219.1159279309</v>
      </c>
      <c r="G127" s="523">
        <f t="shared" si="37"/>
        <v>4588823.9254517406</v>
      </c>
      <c r="H127" s="526">
        <f t="shared" si="38"/>
        <v>843195.78110046615</v>
      </c>
      <c r="I127" s="577">
        <f t="shared" si="39"/>
        <v>843195.78110046615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4425219.1159279309</v>
      </c>
      <c r="E128" s="522">
        <f>IF(+J96&lt;F127,J96,D128)</f>
        <v>327209.61904761905</v>
      </c>
      <c r="F128" s="523">
        <f t="shared" si="36"/>
        <v>4098009.496880312</v>
      </c>
      <c r="G128" s="523">
        <f t="shared" si="37"/>
        <v>4261614.3064041212</v>
      </c>
      <c r="H128" s="526">
        <f t="shared" si="38"/>
        <v>806402.99099520291</v>
      </c>
      <c r="I128" s="577">
        <f t="shared" si="39"/>
        <v>806402.99099520291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4098009.496880312</v>
      </c>
      <c r="E129" s="522">
        <f>IF(+J96&lt;F128,J96,D129)</f>
        <v>327209.61904761905</v>
      </c>
      <c r="F129" s="523">
        <f t="shared" si="36"/>
        <v>3770799.877832693</v>
      </c>
      <c r="G129" s="523">
        <f t="shared" si="37"/>
        <v>3934404.6873565027</v>
      </c>
      <c r="H129" s="526">
        <f t="shared" si="38"/>
        <v>769610.20088994002</v>
      </c>
      <c r="I129" s="577">
        <f t="shared" si="39"/>
        <v>769610.20088994002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2040</v>
      </c>
      <c r="D130" s="374">
        <f>IF(F129+SUM(E$99:E129)=D$92,F129,D$92-SUM(E$99:E129))</f>
        <v>3770799.877832693</v>
      </c>
      <c r="E130" s="522">
        <f>IF(+J96&lt;F129,J96,D130)</f>
        <v>327209.61904761905</v>
      </c>
      <c r="F130" s="523">
        <f t="shared" si="36"/>
        <v>3443590.2587850741</v>
      </c>
      <c r="G130" s="523">
        <f t="shared" si="37"/>
        <v>3607195.0683088833</v>
      </c>
      <c r="H130" s="526">
        <f t="shared" si="38"/>
        <v>732817.4107846769</v>
      </c>
      <c r="I130" s="577">
        <f t="shared" si="39"/>
        <v>732817.4107846769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3443590.2587850741</v>
      </c>
      <c r="E131" s="522">
        <f>IF(+J96&lt;F130,J96,D131)</f>
        <v>327209.61904761905</v>
      </c>
      <c r="F131" s="523">
        <f t="shared" ref="F131:F154" si="40">+D131-E131</f>
        <v>3116380.6397374552</v>
      </c>
      <c r="G131" s="523">
        <f t="shared" ref="G131:G154" si="41">+(F131+D131)/2</f>
        <v>3279985.4492612649</v>
      </c>
      <c r="H131" s="526">
        <f t="shared" si="38"/>
        <v>696024.6206794139</v>
      </c>
      <c r="I131" s="577">
        <f t="shared" si="39"/>
        <v>696024.6206794139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3116380.6397374552</v>
      </c>
      <c r="E132" s="522">
        <f>IF(+J96&lt;F131,J96,D132)</f>
        <v>327209.61904761905</v>
      </c>
      <c r="F132" s="523">
        <f t="shared" si="40"/>
        <v>2789171.0206898362</v>
      </c>
      <c r="G132" s="523">
        <f t="shared" si="41"/>
        <v>2952775.8302136455</v>
      </c>
      <c r="H132" s="526">
        <f t="shared" si="38"/>
        <v>659231.8305741509</v>
      </c>
      <c r="I132" s="577">
        <f t="shared" si="39"/>
        <v>659231.8305741509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2789171.0206898362</v>
      </c>
      <c r="E133" s="522">
        <f>IF(+J96&lt;F132,J96,D133)</f>
        <v>327209.61904761905</v>
      </c>
      <c r="F133" s="523">
        <f t="shared" si="40"/>
        <v>2461961.4016422173</v>
      </c>
      <c r="G133" s="523">
        <f t="shared" si="41"/>
        <v>2625566.211166027</v>
      </c>
      <c r="H133" s="526">
        <f t="shared" si="38"/>
        <v>622439.04046888789</v>
      </c>
      <c r="I133" s="577">
        <f t="shared" si="39"/>
        <v>622439.04046888789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2461961.4016422173</v>
      </c>
      <c r="E134" s="522">
        <f>IF(+J96&lt;F133,J96,D134)</f>
        <v>327209.61904761905</v>
      </c>
      <c r="F134" s="523">
        <f t="shared" si="40"/>
        <v>2134751.7825945984</v>
      </c>
      <c r="G134" s="523">
        <f t="shared" si="41"/>
        <v>2298356.5921184076</v>
      </c>
      <c r="H134" s="526">
        <f t="shared" si="38"/>
        <v>585646.25036362489</v>
      </c>
      <c r="I134" s="577">
        <f t="shared" si="39"/>
        <v>585646.25036362489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2134751.7825945984</v>
      </c>
      <c r="E135" s="522">
        <f>IF(+J96&lt;F134,J96,D135)</f>
        <v>327209.61904761905</v>
      </c>
      <c r="F135" s="523">
        <f t="shared" si="40"/>
        <v>1807542.1635469794</v>
      </c>
      <c r="G135" s="523">
        <f t="shared" si="41"/>
        <v>1971146.9730707889</v>
      </c>
      <c r="H135" s="526">
        <f t="shared" si="38"/>
        <v>548853.46025836188</v>
      </c>
      <c r="I135" s="577">
        <f t="shared" si="39"/>
        <v>548853.46025836188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9"/>
        <v/>
      </c>
      <c r="C136" s="507">
        <f>IF(D93="","-",+C135+1)</f>
        <v>2046</v>
      </c>
      <c r="D136" s="374">
        <f>IF(F135+SUM(E$99:E135)=D$92,F135,D$92-SUM(E$99:E135))</f>
        <v>1807542.1635469794</v>
      </c>
      <c r="E136" s="522">
        <f>IF(+J96&lt;F135,J96,D136)</f>
        <v>327209.61904761905</v>
      </c>
      <c r="F136" s="523">
        <f t="shared" si="40"/>
        <v>1480332.5444993605</v>
      </c>
      <c r="G136" s="523">
        <f t="shared" si="41"/>
        <v>1643937.35402317</v>
      </c>
      <c r="H136" s="526">
        <f t="shared" si="38"/>
        <v>512060.67015309876</v>
      </c>
      <c r="I136" s="577">
        <f t="shared" si="39"/>
        <v>512060.67015309876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9"/>
        <v/>
      </c>
      <c r="C137" s="507">
        <f>IF(D93="","-",+C136+1)</f>
        <v>2047</v>
      </c>
      <c r="D137" s="374">
        <f>IF(F136+SUM(E$99:E136)=D$92,F136,D$92-SUM(E$99:E136))</f>
        <v>1480332.5444993605</v>
      </c>
      <c r="E137" s="522">
        <f>IF(+J96&lt;F136,J96,D137)</f>
        <v>327209.61904761905</v>
      </c>
      <c r="F137" s="523">
        <f t="shared" si="40"/>
        <v>1153122.9254517416</v>
      </c>
      <c r="G137" s="523">
        <f t="shared" si="41"/>
        <v>1316727.734975551</v>
      </c>
      <c r="H137" s="526">
        <f t="shared" si="38"/>
        <v>475267.88004783576</v>
      </c>
      <c r="I137" s="577">
        <f t="shared" si="39"/>
        <v>475267.88004783576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1153122.9254517416</v>
      </c>
      <c r="E138" s="522">
        <f>IF(+J96&lt;F137,J96,D138)</f>
        <v>327209.61904761905</v>
      </c>
      <c r="F138" s="523">
        <f t="shared" si="40"/>
        <v>825913.3064041225</v>
      </c>
      <c r="G138" s="523">
        <f t="shared" si="41"/>
        <v>989518.11592793209</v>
      </c>
      <c r="H138" s="526">
        <f t="shared" si="38"/>
        <v>438475.08994257275</v>
      </c>
      <c r="I138" s="577">
        <f t="shared" si="39"/>
        <v>438475.08994257275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825913.3064041225</v>
      </c>
      <c r="E139" s="522">
        <f>IF(+J96&lt;F138,J96,D139)</f>
        <v>327209.61904761905</v>
      </c>
      <c r="F139" s="523">
        <f t="shared" si="40"/>
        <v>498703.68735650345</v>
      </c>
      <c r="G139" s="523">
        <f t="shared" si="41"/>
        <v>662308.49688031292</v>
      </c>
      <c r="H139" s="526">
        <f t="shared" si="38"/>
        <v>401682.29983730969</v>
      </c>
      <c r="I139" s="577">
        <f t="shared" si="39"/>
        <v>401682.29983730969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9"/>
        <v/>
      </c>
      <c r="C140" s="507">
        <f>IF(D93="","-",+C139+1)</f>
        <v>2050</v>
      </c>
      <c r="D140" s="374">
        <f>IF(F139+SUM(E$99:E139)=D$92,F139,D$92-SUM(E$99:E139))</f>
        <v>498703.68735650345</v>
      </c>
      <c r="E140" s="522">
        <f>IF(+J96&lt;F139,J96,D140)</f>
        <v>327209.61904761905</v>
      </c>
      <c r="F140" s="523">
        <f t="shared" si="40"/>
        <v>171494.06830888439</v>
      </c>
      <c r="G140" s="523">
        <f t="shared" si="41"/>
        <v>335098.87783269392</v>
      </c>
      <c r="H140" s="526">
        <f t="shared" si="38"/>
        <v>364889.50973204669</v>
      </c>
      <c r="I140" s="577">
        <f t="shared" si="39"/>
        <v>364889.50973204669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171494.06830888439</v>
      </c>
      <c r="E141" s="522">
        <f>IF(+J96&lt;F140,J96,D141)</f>
        <v>171494.06830888439</v>
      </c>
      <c r="F141" s="523">
        <f t="shared" si="40"/>
        <v>0</v>
      </c>
      <c r="G141" s="523">
        <f t="shared" si="41"/>
        <v>85747.034154442197</v>
      </c>
      <c r="H141" s="526">
        <f t="shared" si="38"/>
        <v>181135.81612478243</v>
      </c>
      <c r="I141" s="577">
        <f t="shared" si="39"/>
        <v>181135.81612478243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0"/>
        <v>0</v>
      </c>
      <c r="G142" s="523">
        <f t="shared" si="41"/>
        <v>0</v>
      </c>
      <c r="H142" s="526">
        <f t="shared" si="38"/>
        <v>0</v>
      </c>
      <c r="I142" s="577">
        <f t="shared" si="39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13742804.000000004</v>
      </c>
      <c r="F155" s="375"/>
      <c r="G155" s="375"/>
      <c r="H155" s="375">
        <f>SUM(H99:H154)</f>
        <v>48865716.734839059</v>
      </c>
      <c r="I155" s="375">
        <f>SUM(I99:I154)</f>
        <v>48865716.734839059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57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147960.06581049709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147960.06581049709</v>
      </c>
      <c r="O6" s="269"/>
      <c r="P6" s="269"/>
    </row>
    <row r="7" spans="1:16" ht="13.5" thickBot="1">
      <c r="C7" s="467" t="s">
        <v>48</v>
      </c>
      <c r="D7" s="624" t="s">
        <v>359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637" t="s">
        <v>402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1231361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29318.119047619046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 t="shared" ref="K17:K22" si="1">+G17</f>
        <v>160163.51487370714</v>
      </c>
      <c r="L17" s="513">
        <f t="shared" ref="L17:L72" si="2">IF(K17&lt;&gt;0,+G17-K17,0)</f>
        <v>0</v>
      </c>
      <c r="M17" s="512">
        <f t="shared" ref="M17:M22" si="3">+H17</f>
        <v>160163.51487370714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 t="shared" si="1"/>
        <v>177663.43856764107</v>
      </c>
      <c r="L18" s="519">
        <f>IF(K18&lt;&gt;0,+G18-K18,0)</f>
        <v>0</v>
      </c>
      <c r="M18" s="518">
        <f t="shared" si="3"/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179184.3929571631</v>
      </c>
      <c r="H19" s="657">
        <v>179184.3929571631</v>
      </c>
      <c r="I19" s="511">
        <f t="shared" si="0"/>
        <v>0</v>
      </c>
      <c r="J19" s="511"/>
      <c r="K19" s="518">
        <f t="shared" si="1"/>
        <v>179184.3929571631</v>
      </c>
      <c r="L19" s="519">
        <f>IF(K19&lt;&gt;0,+G19-K19,0)</f>
        <v>0</v>
      </c>
      <c r="M19" s="518">
        <f t="shared" si="3"/>
        <v>179184.3929571631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51">
        <v>1158635.4209005213</v>
      </c>
      <c r="E20" s="656">
        <v>30020.926829268294</v>
      </c>
      <c r="F20" s="651">
        <v>1128614.4940712531</v>
      </c>
      <c r="G20" s="650">
        <v>175368.91031280605</v>
      </c>
      <c r="H20" s="657">
        <v>175368.91031280605</v>
      </c>
      <c r="I20" s="511">
        <f t="shared" si="0"/>
        <v>0</v>
      </c>
      <c r="J20" s="511"/>
      <c r="K20" s="518">
        <f t="shared" si="1"/>
        <v>175368.91031280605</v>
      </c>
      <c r="L20" s="519">
        <f>IF(K20&lt;&gt;0,+G20-K20,0)</f>
        <v>0</v>
      </c>
      <c r="M20" s="518">
        <f t="shared" si="3"/>
        <v>175368.91031280605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/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143982.10231573079</v>
      </c>
      <c r="H21" s="657">
        <v>143982.10231573079</v>
      </c>
      <c r="I21" s="511">
        <f t="shared" si="0"/>
        <v>0</v>
      </c>
      <c r="J21" s="511"/>
      <c r="K21" s="518">
        <f t="shared" si="1"/>
        <v>143982.10231573079</v>
      </c>
      <c r="L21" s="519">
        <f>IF(K21&lt;&gt;0,+G21-K21,0)</f>
        <v>0</v>
      </c>
      <c r="M21" s="518">
        <f t="shared" si="3"/>
        <v>143982.10231573079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51">
        <v>1100492.8894200902</v>
      </c>
      <c r="E22" s="656">
        <v>29318.119047619046</v>
      </c>
      <c r="F22" s="651">
        <v>1071174.7703724713</v>
      </c>
      <c r="G22" s="650">
        <v>144421.44017766218</v>
      </c>
      <c r="H22" s="657">
        <v>144421.44017766218</v>
      </c>
      <c r="I22" s="511">
        <f t="shared" si="0"/>
        <v>0</v>
      </c>
      <c r="J22" s="511"/>
      <c r="K22" s="518">
        <f t="shared" si="1"/>
        <v>144421.44017766218</v>
      </c>
      <c r="L22" s="519">
        <f>IF(K22&lt;&gt;0,+G22-K22,0)</f>
        <v>0</v>
      </c>
      <c r="M22" s="518">
        <f t="shared" si="3"/>
        <v>144421.44017766218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>IU</v>
      </c>
      <c r="C23" s="507">
        <f>IF(D11="","-",+C22+1)</f>
        <v>2022</v>
      </c>
      <c r="D23" s="523">
        <f>IF(F22+SUM(E$17:E22)=D$10,F22,D$10-SUM(E$17:E22))</f>
        <v>1069778.4481943657</v>
      </c>
      <c r="E23" s="522">
        <f>IF(+I14&lt;F22,I14,D23)</f>
        <v>29318.119047619046</v>
      </c>
      <c r="F23" s="523">
        <f t="shared" ref="F23:F72" si="7">+D23-E23</f>
        <v>1040460.3291467467</v>
      </c>
      <c r="G23" s="524">
        <f t="shared" ref="G23:G49" si="8">+I$12*((D23+F23)/2)+E23</f>
        <v>147960.06581049709</v>
      </c>
      <c r="H23" s="491">
        <f t="shared" ref="H23:H49" si="9">+I$13*((D23+F23)/2)+E23</f>
        <v>147960.06581049709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1040460.3291467467</v>
      </c>
      <c r="E24" s="522">
        <f>IF(+I14&lt;F23,I14,D24)</f>
        <v>29318.119047619046</v>
      </c>
      <c r="F24" s="523">
        <f t="shared" si="7"/>
        <v>1011142.2100991276</v>
      </c>
      <c r="G24" s="524">
        <f t="shared" si="8"/>
        <v>144663.41639187722</v>
      </c>
      <c r="H24" s="491">
        <f t="shared" si="9"/>
        <v>144663.41639187722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1011142.2100991276</v>
      </c>
      <c r="E25" s="522">
        <f>IF(+I14&lt;F24,I14,D25)</f>
        <v>29318.119047619046</v>
      </c>
      <c r="F25" s="523">
        <f t="shared" si="7"/>
        <v>981824.09105150856</v>
      </c>
      <c r="G25" s="524">
        <f t="shared" si="8"/>
        <v>141366.76697325736</v>
      </c>
      <c r="H25" s="491">
        <f t="shared" si="9"/>
        <v>141366.76697325736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981824.09105150856</v>
      </c>
      <c r="E26" s="522">
        <f>IF(+I14&lt;F25,I14,D26)</f>
        <v>29318.119047619046</v>
      </c>
      <c r="F26" s="523">
        <f t="shared" si="7"/>
        <v>952505.9720038895</v>
      </c>
      <c r="G26" s="524">
        <f t="shared" si="8"/>
        <v>138070.11755463749</v>
      </c>
      <c r="H26" s="491">
        <f t="shared" si="9"/>
        <v>138070.11755463749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952505.9720038895</v>
      </c>
      <c r="E27" s="522">
        <f>IF(+I14&lt;F26,I14,D27)</f>
        <v>29318.119047619046</v>
      </c>
      <c r="F27" s="523">
        <f t="shared" si="7"/>
        <v>923187.85295627045</v>
      </c>
      <c r="G27" s="524">
        <f t="shared" si="8"/>
        <v>134773.46813601762</v>
      </c>
      <c r="H27" s="491">
        <f t="shared" si="9"/>
        <v>134773.46813601762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923187.85295627045</v>
      </c>
      <c r="E28" s="522">
        <f>IF(+I14&lt;F27,I14,D28)</f>
        <v>29318.119047619046</v>
      </c>
      <c r="F28" s="523">
        <f t="shared" si="7"/>
        <v>893869.7339086514</v>
      </c>
      <c r="G28" s="524">
        <f t="shared" si="8"/>
        <v>131476.81871739775</v>
      </c>
      <c r="H28" s="491">
        <f t="shared" si="9"/>
        <v>131476.81871739775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893869.7339086514</v>
      </c>
      <c r="E29" s="522">
        <f>IF(+I14&lt;F28,I14,D29)</f>
        <v>29318.119047619046</v>
      </c>
      <c r="F29" s="523">
        <f t="shared" si="7"/>
        <v>864551.61486103234</v>
      </c>
      <c r="G29" s="524">
        <f t="shared" si="8"/>
        <v>128180.16929877788</v>
      </c>
      <c r="H29" s="491">
        <f t="shared" si="9"/>
        <v>128180.16929877788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864551.61486103234</v>
      </c>
      <c r="E30" s="522">
        <f>IF(+I14&lt;F29,I14,D30)</f>
        <v>29318.119047619046</v>
      </c>
      <c r="F30" s="523">
        <f t="shared" si="7"/>
        <v>835233.49581341329</v>
      </c>
      <c r="G30" s="524">
        <f t="shared" si="8"/>
        <v>124883.51988015801</v>
      </c>
      <c r="H30" s="491">
        <f t="shared" si="9"/>
        <v>124883.51988015801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835233.49581341329</v>
      </c>
      <c r="E31" s="522">
        <f>IF(+I14&lt;F30,I14,D31)</f>
        <v>29318.119047619046</v>
      </c>
      <c r="F31" s="523">
        <f t="shared" si="7"/>
        <v>805915.37676579424</v>
      </c>
      <c r="G31" s="524">
        <f t="shared" si="8"/>
        <v>121586.87046153814</v>
      </c>
      <c r="H31" s="491">
        <f t="shared" si="9"/>
        <v>121586.87046153814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805915.37676579424</v>
      </c>
      <c r="E32" s="522">
        <f>IF(+I14&lt;F31,I14,D32)</f>
        <v>29318.119047619046</v>
      </c>
      <c r="F32" s="523">
        <f t="shared" si="7"/>
        <v>776597.25771817518</v>
      </c>
      <c r="G32" s="524">
        <f t="shared" si="8"/>
        <v>118290.22104291827</v>
      </c>
      <c r="H32" s="491">
        <f t="shared" si="9"/>
        <v>118290.22104291827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776597.25771817518</v>
      </c>
      <c r="E33" s="522">
        <f>IF(+I14&lt;F32,I14,D33)</f>
        <v>29318.119047619046</v>
      </c>
      <c r="F33" s="523">
        <f t="shared" si="7"/>
        <v>747279.13867055613</v>
      </c>
      <c r="G33" s="524">
        <f t="shared" si="8"/>
        <v>114993.57162429841</v>
      </c>
      <c r="H33" s="491">
        <f t="shared" si="9"/>
        <v>114993.57162429841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747279.13867055613</v>
      </c>
      <c r="E34" s="522">
        <f>IF(+I14&lt;F33,I14,D34)</f>
        <v>29318.119047619046</v>
      </c>
      <c r="F34" s="523">
        <f t="shared" si="7"/>
        <v>717961.01962293708</v>
      </c>
      <c r="G34" s="524">
        <f t="shared" si="8"/>
        <v>111696.92220567854</v>
      </c>
      <c r="H34" s="491">
        <f t="shared" si="9"/>
        <v>111696.92220567854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717961.01962293708</v>
      </c>
      <c r="E35" s="522">
        <f>IF(+I14&lt;F34,I14,D35)</f>
        <v>29318.119047619046</v>
      </c>
      <c r="F35" s="523">
        <f t="shared" si="7"/>
        <v>688642.90057531802</v>
      </c>
      <c r="G35" s="524">
        <f t="shared" si="8"/>
        <v>108400.27278705867</v>
      </c>
      <c r="H35" s="491">
        <f t="shared" si="9"/>
        <v>108400.27278705867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688642.90057531802</v>
      </c>
      <c r="E36" s="522">
        <f>IF(+I14&lt;F35,I14,D36)</f>
        <v>29318.119047619046</v>
      </c>
      <c r="F36" s="523">
        <f t="shared" si="7"/>
        <v>659324.78152769897</v>
      </c>
      <c r="G36" s="524">
        <f t="shared" si="8"/>
        <v>105103.6233684388</v>
      </c>
      <c r="H36" s="491">
        <f t="shared" si="9"/>
        <v>105103.6233684388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659324.78152769897</v>
      </c>
      <c r="E37" s="522">
        <f>IF(+I14&lt;F36,I14,D37)</f>
        <v>29318.119047619046</v>
      </c>
      <c r="F37" s="523">
        <f t="shared" si="7"/>
        <v>630006.66248007992</v>
      </c>
      <c r="G37" s="524">
        <f t="shared" si="8"/>
        <v>101806.97394981893</v>
      </c>
      <c r="H37" s="491">
        <f t="shared" si="9"/>
        <v>101806.97394981893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630006.66248007992</v>
      </c>
      <c r="E38" s="522">
        <f>IF(+I14&lt;F37,I14,D38)</f>
        <v>29318.119047619046</v>
      </c>
      <c r="F38" s="523">
        <f t="shared" si="7"/>
        <v>600688.54343246087</v>
      </c>
      <c r="G38" s="524">
        <f t="shared" si="8"/>
        <v>98510.324531199061</v>
      </c>
      <c r="H38" s="491">
        <f t="shared" si="9"/>
        <v>98510.324531199061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600688.54343246087</v>
      </c>
      <c r="E39" s="522">
        <f>IF(+I14&lt;F38,I14,D39)</f>
        <v>29318.119047619046</v>
      </c>
      <c r="F39" s="523">
        <f t="shared" si="7"/>
        <v>571370.42438484181</v>
      </c>
      <c r="G39" s="524">
        <f t="shared" si="8"/>
        <v>95213.675112579193</v>
      </c>
      <c r="H39" s="491">
        <f t="shared" si="9"/>
        <v>95213.675112579193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571370.42438484181</v>
      </c>
      <c r="E40" s="522">
        <f>IF(+I14&lt;F39,I14,D40)</f>
        <v>29318.119047619046</v>
      </c>
      <c r="F40" s="523">
        <f t="shared" si="7"/>
        <v>542052.30533722276</v>
      </c>
      <c r="G40" s="524">
        <f t="shared" si="8"/>
        <v>91917.025693959324</v>
      </c>
      <c r="H40" s="491">
        <f t="shared" si="9"/>
        <v>91917.025693959324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542052.30533722276</v>
      </c>
      <c r="E41" s="522">
        <f>IF(+I14&lt;F40,I14,D41)</f>
        <v>29318.119047619046</v>
      </c>
      <c r="F41" s="523">
        <f t="shared" si="7"/>
        <v>512734.18628960371</v>
      </c>
      <c r="G41" s="524">
        <f t="shared" si="8"/>
        <v>88620.376275339455</v>
      </c>
      <c r="H41" s="491">
        <f t="shared" si="9"/>
        <v>88620.376275339455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512734.18628960371</v>
      </c>
      <c r="E42" s="522">
        <f>IF(+I14&lt;F41,I14,D42)</f>
        <v>29318.119047619046</v>
      </c>
      <c r="F42" s="523">
        <f t="shared" si="7"/>
        <v>483416.06724198465</v>
      </c>
      <c r="G42" s="524">
        <f t="shared" si="8"/>
        <v>85323.726856719586</v>
      </c>
      <c r="H42" s="491">
        <f t="shared" si="9"/>
        <v>85323.726856719586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483416.06724198465</v>
      </c>
      <c r="E43" s="522">
        <f>IF(+I14&lt;F42,I14,D43)</f>
        <v>29318.119047619046</v>
      </c>
      <c r="F43" s="523">
        <f t="shared" si="7"/>
        <v>454097.9481943656</v>
      </c>
      <c r="G43" s="524">
        <f t="shared" si="8"/>
        <v>82027.077438099717</v>
      </c>
      <c r="H43" s="491">
        <f t="shared" si="9"/>
        <v>82027.077438099717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454097.9481943656</v>
      </c>
      <c r="E44" s="522">
        <f>IF(+I14&lt;F43,I14,D44)</f>
        <v>29318.119047619046</v>
      </c>
      <c r="F44" s="523">
        <f t="shared" si="7"/>
        <v>424779.82914674655</v>
      </c>
      <c r="G44" s="524">
        <f t="shared" si="8"/>
        <v>78730.428019479848</v>
      </c>
      <c r="H44" s="491">
        <f t="shared" si="9"/>
        <v>78730.428019479848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424779.82914674655</v>
      </c>
      <c r="E45" s="522">
        <f>IF(+I14&lt;F44,I14,D45)</f>
        <v>29318.119047619046</v>
      </c>
      <c r="F45" s="523">
        <f t="shared" si="7"/>
        <v>395461.71009912749</v>
      </c>
      <c r="G45" s="524">
        <f t="shared" si="8"/>
        <v>75433.77860085998</v>
      </c>
      <c r="H45" s="491">
        <f t="shared" si="9"/>
        <v>75433.77860085998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395461.71009912749</v>
      </c>
      <c r="E46" s="522">
        <f>IF(+I14&lt;F45,I14,D46)</f>
        <v>29318.119047619046</v>
      </c>
      <c r="F46" s="523">
        <f t="shared" si="7"/>
        <v>366143.59105150844</v>
      </c>
      <c r="G46" s="524">
        <f t="shared" si="8"/>
        <v>72137.129182240111</v>
      </c>
      <c r="H46" s="491">
        <f t="shared" si="9"/>
        <v>72137.129182240111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366143.59105150844</v>
      </c>
      <c r="E47" s="522">
        <f>IF(+I14&lt;F46,I14,D47)</f>
        <v>29318.119047619046</v>
      </c>
      <c r="F47" s="523">
        <f t="shared" si="7"/>
        <v>336825.47200388939</v>
      </c>
      <c r="G47" s="524">
        <f t="shared" si="8"/>
        <v>68840.479763620242</v>
      </c>
      <c r="H47" s="491">
        <f t="shared" si="9"/>
        <v>68840.479763620242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336825.47200388939</v>
      </c>
      <c r="E48" s="522">
        <f>IF(+I14&lt;F47,I14,D48)</f>
        <v>29318.119047619046</v>
      </c>
      <c r="F48" s="523">
        <f t="shared" si="7"/>
        <v>307507.35295627033</v>
      </c>
      <c r="G48" s="524">
        <f t="shared" si="8"/>
        <v>65543.830345000373</v>
      </c>
      <c r="H48" s="491">
        <f t="shared" si="9"/>
        <v>65543.830345000373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307507.35295627033</v>
      </c>
      <c r="E49" s="522">
        <f>IF(+I14&lt;F48,I14,D49)</f>
        <v>29318.119047619046</v>
      </c>
      <c r="F49" s="523">
        <f t="shared" si="7"/>
        <v>278189.23390865128</v>
      </c>
      <c r="G49" s="524">
        <f t="shared" si="8"/>
        <v>62247.180926380504</v>
      </c>
      <c r="H49" s="491">
        <f t="shared" si="9"/>
        <v>62247.180926380504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278189.23390865128</v>
      </c>
      <c r="E50" s="522">
        <f>IF(+I14&lt;F49,I14,D50)</f>
        <v>29318.119047619046</v>
      </c>
      <c r="F50" s="523">
        <f t="shared" si="7"/>
        <v>248871.11486103223</v>
      </c>
      <c r="G50" s="524">
        <f t="shared" ref="G50:G72" si="10">+I$12*((D50+F50)/2)+E50</f>
        <v>58950.531507760636</v>
      </c>
      <c r="H50" s="491">
        <f t="shared" ref="H50:H72" si="11">+I$13*((D50+F50)/2)+E50</f>
        <v>58950.531507760636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248871.11486103223</v>
      </c>
      <c r="E51" s="522">
        <f>IF(+I14&lt;F50,I14,D51)</f>
        <v>29318.119047619046</v>
      </c>
      <c r="F51" s="523">
        <f t="shared" si="7"/>
        <v>219552.99581341317</v>
      </c>
      <c r="G51" s="524">
        <f t="shared" si="10"/>
        <v>55653.882089140767</v>
      </c>
      <c r="H51" s="491">
        <f t="shared" si="11"/>
        <v>55653.882089140767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219552.99581341317</v>
      </c>
      <c r="E52" s="522">
        <f>IF(+I14&lt;F51,I14,D52)</f>
        <v>29318.119047619046</v>
      </c>
      <c r="F52" s="523">
        <f t="shared" si="7"/>
        <v>190234.87676579412</v>
      </c>
      <c r="G52" s="524">
        <f t="shared" si="10"/>
        <v>52357.232670520898</v>
      </c>
      <c r="H52" s="491">
        <f t="shared" si="11"/>
        <v>52357.232670520898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190234.87676579412</v>
      </c>
      <c r="E53" s="522">
        <f>IF(+I14&lt;F52,I14,D53)</f>
        <v>29318.119047619046</v>
      </c>
      <c r="F53" s="523">
        <f t="shared" si="7"/>
        <v>160916.75771817507</v>
      </c>
      <c r="G53" s="524">
        <f t="shared" si="10"/>
        <v>49060.583251901029</v>
      </c>
      <c r="H53" s="491">
        <f t="shared" si="11"/>
        <v>49060.583251901029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160916.75771817507</v>
      </c>
      <c r="E54" s="522">
        <f>IF(+I14&lt;F53,I14,D54)</f>
        <v>29318.119047619046</v>
      </c>
      <c r="F54" s="523">
        <f t="shared" si="7"/>
        <v>131598.63867055601</v>
      </c>
      <c r="G54" s="524">
        <f t="shared" si="10"/>
        <v>45763.93383328116</v>
      </c>
      <c r="H54" s="491">
        <f t="shared" si="11"/>
        <v>45763.93383328116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131598.63867055601</v>
      </c>
      <c r="E55" s="522">
        <f>IF(+I14&lt;F54,I14,D55)</f>
        <v>29318.119047619046</v>
      </c>
      <c r="F55" s="523">
        <f t="shared" si="7"/>
        <v>102280.51962293696</v>
      </c>
      <c r="G55" s="524">
        <f t="shared" si="10"/>
        <v>42467.284414661292</v>
      </c>
      <c r="H55" s="491">
        <f t="shared" si="11"/>
        <v>42467.284414661292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102280.51962293696</v>
      </c>
      <c r="E56" s="522">
        <f>IF(+I14&lt;F55,I14,D56)</f>
        <v>29318.119047619046</v>
      </c>
      <c r="F56" s="523">
        <f t="shared" si="7"/>
        <v>72962.400575317908</v>
      </c>
      <c r="G56" s="524">
        <f t="shared" si="10"/>
        <v>39170.634996041423</v>
      </c>
      <c r="H56" s="491">
        <f t="shared" si="11"/>
        <v>39170.634996041423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72962.400575317908</v>
      </c>
      <c r="E57" s="522">
        <f>IF(+I14&lt;F56,I14,D57)</f>
        <v>29318.119047619046</v>
      </c>
      <c r="F57" s="523">
        <f t="shared" si="7"/>
        <v>43644.281527698862</v>
      </c>
      <c r="G57" s="524">
        <f t="shared" si="10"/>
        <v>35873.985577421554</v>
      </c>
      <c r="H57" s="491">
        <f t="shared" si="11"/>
        <v>35873.985577421554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43644.281527698862</v>
      </c>
      <c r="E58" s="522">
        <f>IF(+I14&lt;F57,I14,D58)</f>
        <v>29318.119047619046</v>
      </c>
      <c r="F58" s="523">
        <f t="shared" si="7"/>
        <v>14326.162480079816</v>
      </c>
      <c r="G58" s="524">
        <f t="shared" si="10"/>
        <v>32577.336158801685</v>
      </c>
      <c r="H58" s="491">
        <f t="shared" si="11"/>
        <v>32577.336158801685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14326.162480079816</v>
      </c>
      <c r="E59" s="522">
        <f>IF(+I14&lt;F58,I14,D59)</f>
        <v>14326.162480079816</v>
      </c>
      <c r="F59" s="523">
        <f t="shared" si="7"/>
        <v>0</v>
      </c>
      <c r="G59" s="524">
        <f t="shared" si="10"/>
        <v>15131.608681016169</v>
      </c>
      <c r="H59" s="491">
        <f t="shared" si="11"/>
        <v>15131.608681016169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1231360.9999999993</v>
      </c>
      <c r="F73" s="375"/>
      <c r="G73" s="375">
        <f>SUM(G17:G72)</f>
        <v>4245588.6433331035</v>
      </c>
      <c r="H73" s="375">
        <f>SUM(H17:H72)</f>
        <v>4245588.6433331035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143982.10231573079</v>
      </c>
      <c r="N87" s="546">
        <f>IF(J92&lt;D11,0,VLOOKUP(J92,C17:O72,11))</f>
        <v>143982.10231573079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148762.32919982137</v>
      </c>
      <c r="N88" s="550">
        <f>IF(J92&lt;D11,0,VLOOKUP(J92,C99:P154,7))</f>
        <v>148762.32919982137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4780.2268840905745</v>
      </c>
      <c r="N89" s="555">
        <f>+N88-N87</f>
        <v>4780.2268840905745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1231361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29318.119047619046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12">+I99-H99</f>
        <v>0</v>
      </c>
      <c r="K99" s="514"/>
      <c r="L99" s="512">
        <f>+H99</f>
        <v>96000.47636801879</v>
      </c>
      <c r="M99" s="513">
        <f t="shared" ref="M99:M130" si="13">IF(L99&lt;&gt;0,+H99-L99,0)</f>
        <v>0</v>
      </c>
      <c r="N99" s="512">
        <f>+I99</f>
        <v>96000.47636801879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12"/>
        <v>0</v>
      </c>
      <c r="K100" s="514"/>
      <c r="L100" s="655">
        <f>+H100</f>
        <v>174794.62902245519</v>
      </c>
      <c r="M100" s="514">
        <f t="shared" si="13"/>
        <v>0</v>
      </c>
      <c r="N100" s="655">
        <f>+I100</f>
        <v>174794.62902245519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12"/>
        <v>0</v>
      </c>
      <c r="K101" s="514"/>
      <c r="L101" s="655">
        <f>+H101</f>
        <v>152696.03603974119</v>
      </c>
      <c r="M101" s="514">
        <f t="shared" ref="M101" si="17">IF(L101&lt;&gt;0,+H101-L101,0)</f>
        <v>0</v>
      </c>
      <c r="N101" s="655">
        <f>+I101</f>
        <v>152696.03603974119</v>
      </c>
      <c r="O101" s="514">
        <f t="shared" ref="O101" si="18">IF(N101&lt;&gt;0,+I101-N101,0)</f>
        <v>0</v>
      </c>
      <c r="P101" s="514">
        <f t="shared" ref="P101" si="19">+O101-M101</f>
        <v>0</v>
      </c>
    </row>
    <row r="102" spans="1:16">
      <c r="B102" s="195" t="str">
        <f t="shared" si="16"/>
        <v/>
      </c>
      <c r="C102" s="507">
        <f>IF(D93="","-",+C101+1)</f>
        <v>2019</v>
      </c>
      <c r="D102" s="629">
        <v>1153641.6921373203</v>
      </c>
      <c r="E102" s="630">
        <v>28636.302325581397</v>
      </c>
      <c r="F102" s="631">
        <v>1125005.3898117389</v>
      </c>
      <c r="G102" s="631">
        <v>1139323.5409745295</v>
      </c>
      <c r="H102" s="633">
        <v>150590.11683973201</v>
      </c>
      <c r="I102" s="634">
        <v>150590.11683973201</v>
      </c>
      <c r="J102" s="514">
        <f t="shared" si="12"/>
        <v>0</v>
      </c>
      <c r="K102" s="514"/>
      <c r="L102" s="655">
        <f>+H102</f>
        <v>150590.11683973201</v>
      </c>
      <c r="M102" s="514">
        <f t="shared" ref="M102:M103" si="20">IF(L102&lt;&gt;0,+H102-L102,0)</f>
        <v>0</v>
      </c>
      <c r="N102" s="655">
        <f>+I102</f>
        <v>150590.11683973201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1125005.3898117389</v>
      </c>
      <c r="E103" s="630">
        <v>29318.119047619046</v>
      </c>
      <c r="F103" s="631">
        <v>1095687.2707641199</v>
      </c>
      <c r="G103" s="631">
        <v>1110346.3302879294</v>
      </c>
      <c r="H103" s="633">
        <v>148762.32919982137</v>
      </c>
      <c r="I103" s="634">
        <v>148762.32919982137</v>
      </c>
      <c r="J103" s="514">
        <f t="shared" si="12"/>
        <v>0</v>
      </c>
      <c r="K103" s="514"/>
      <c r="L103" s="655">
        <f>+H103</f>
        <v>148762.32919982137</v>
      </c>
      <c r="M103" s="514">
        <f t="shared" si="20"/>
        <v>0</v>
      </c>
      <c r="N103" s="655">
        <f>+I103</f>
        <v>148762.32919982137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1095687.2707641199</v>
      </c>
      <c r="E104" s="522">
        <f>IF(+J96&lt;F103,J96,D104)</f>
        <v>29318.119047619046</v>
      </c>
      <c r="F104" s="523">
        <f t="shared" ref="F104:F130" si="21">+D104-E104</f>
        <v>1066369.151716501</v>
      </c>
      <c r="G104" s="523">
        <f t="shared" ref="G104:G130" si="22">+(F104+D104)/2</f>
        <v>1081028.2112403105</v>
      </c>
      <c r="H104" s="526">
        <f t="shared" ref="H104:H154" si="23">+J$94*G104+E104</f>
        <v>150873.35996565683</v>
      </c>
      <c r="I104" s="577">
        <f t="shared" ref="I104:I154" si="24">+J$95*G104+E104</f>
        <v>150873.35996565683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1066369.151716501</v>
      </c>
      <c r="E105" s="522">
        <f>IF(+J96&lt;F104,J96,D105)</f>
        <v>29318.119047619046</v>
      </c>
      <c r="F105" s="523">
        <f t="shared" si="21"/>
        <v>1037051.0326688819</v>
      </c>
      <c r="G105" s="523">
        <f t="shared" si="22"/>
        <v>1051710.0921926915</v>
      </c>
      <c r="H105" s="526">
        <f t="shared" si="23"/>
        <v>147576.71054703696</v>
      </c>
      <c r="I105" s="577">
        <f t="shared" si="24"/>
        <v>147576.71054703696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1037051.0326688819</v>
      </c>
      <c r="E106" s="522">
        <f>IF(+J96&lt;F105,J96,D106)</f>
        <v>29318.119047619046</v>
      </c>
      <c r="F106" s="523">
        <f t="shared" si="21"/>
        <v>1007732.9136212629</v>
      </c>
      <c r="G106" s="523">
        <f t="shared" si="22"/>
        <v>1022391.9731450723</v>
      </c>
      <c r="H106" s="526">
        <f t="shared" si="23"/>
        <v>144280.06112841709</v>
      </c>
      <c r="I106" s="577">
        <f t="shared" si="24"/>
        <v>144280.06112841709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1007732.9136212629</v>
      </c>
      <c r="E107" s="522">
        <f>IF(+J96&lt;F106,J96,D107)</f>
        <v>29318.119047619046</v>
      </c>
      <c r="F107" s="523">
        <f t="shared" si="21"/>
        <v>978414.79457364383</v>
      </c>
      <c r="G107" s="523">
        <f t="shared" si="22"/>
        <v>993073.85409745341</v>
      </c>
      <c r="H107" s="526">
        <f t="shared" si="23"/>
        <v>140983.41170979722</v>
      </c>
      <c r="I107" s="577">
        <f t="shared" si="24"/>
        <v>140983.41170979722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978414.79457364383</v>
      </c>
      <c r="E108" s="522">
        <f>IF(+J96&lt;F107,J96,D108)</f>
        <v>29318.119047619046</v>
      </c>
      <c r="F108" s="523">
        <f t="shared" si="21"/>
        <v>949096.67552602477</v>
      </c>
      <c r="G108" s="523">
        <f t="shared" si="22"/>
        <v>963755.73504983424</v>
      </c>
      <c r="H108" s="526">
        <f t="shared" si="23"/>
        <v>137686.76229117735</v>
      </c>
      <c r="I108" s="577">
        <f t="shared" si="24"/>
        <v>137686.76229117735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949096.67552602477</v>
      </c>
      <c r="E109" s="522">
        <f>IF(+J96&lt;F108,J96,D109)</f>
        <v>29318.119047619046</v>
      </c>
      <c r="F109" s="523">
        <f t="shared" si="21"/>
        <v>919778.55647840572</v>
      </c>
      <c r="G109" s="523">
        <f t="shared" si="22"/>
        <v>934437.61600221531</v>
      </c>
      <c r="H109" s="526">
        <f t="shared" si="23"/>
        <v>134390.11287255748</v>
      </c>
      <c r="I109" s="577">
        <f t="shared" si="24"/>
        <v>134390.11287255748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919778.55647840572</v>
      </c>
      <c r="E110" s="522">
        <f>IF(+J96&lt;F109,J96,D110)</f>
        <v>29318.119047619046</v>
      </c>
      <c r="F110" s="523">
        <f t="shared" si="21"/>
        <v>890460.43743078667</v>
      </c>
      <c r="G110" s="523">
        <f t="shared" si="22"/>
        <v>905119.49695459614</v>
      </c>
      <c r="H110" s="526">
        <f t="shared" si="23"/>
        <v>131093.46345393761</v>
      </c>
      <c r="I110" s="577">
        <f t="shared" si="24"/>
        <v>131093.46345393761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890460.43743078667</v>
      </c>
      <c r="E111" s="522">
        <f>IF(+J96&lt;F110,J96,D111)</f>
        <v>29318.119047619046</v>
      </c>
      <c r="F111" s="523">
        <f t="shared" si="21"/>
        <v>861142.31838316761</v>
      </c>
      <c r="G111" s="523">
        <f t="shared" si="22"/>
        <v>875801.3779069772</v>
      </c>
      <c r="H111" s="526">
        <f t="shared" si="23"/>
        <v>127796.81403531774</v>
      </c>
      <c r="I111" s="577">
        <f t="shared" si="24"/>
        <v>127796.81403531774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861142.31838316761</v>
      </c>
      <c r="E112" s="522">
        <f>IF(+J96&lt;F111,J96,D112)</f>
        <v>29318.119047619046</v>
      </c>
      <c r="F112" s="523">
        <f t="shared" si="21"/>
        <v>831824.19933554856</v>
      </c>
      <c r="G112" s="523">
        <f t="shared" si="22"/>
        <v>846483.25885935803</v>
      </c>
      <c r="H112" s="526">
        <f t="shared" si="23"/>
        <v>124500.16461669788</v>
      </c>
      <c r="I112" s="577">
        <f t="shared" si="24"/>
        <v>124500.16461669788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831824.19933554856</v>
      </c>
      <c r="E113" s="522">
        <f>IF(+J96&lt;F112,J96,D113)</f>
        <v>29318.119047619046</v>
      </c>
      <c r="F113" s="523">
        <f t="shared" si="21"/>
        <v>802506.08028792951</v>
      </c>
      <c r="G113" s="523">
        <f t="shared" si="22"/>
        <v>817165.13981173909</v>
      </c>
      <c r="H113" s="526">
        <f t="shared" si="23"/>
        <v>121203.51519807801</v>
      </c>
      <c r="I113" s="577">
        <f t="shared" si="24"/>
        <v>121203.51519807801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802506.08028792951</v>
      </c>
      <c r="E114" s="522">
        <f>IF(+J96&lt;F113,J96,D114)</f>
        <v>29318.119047619046</v>
      </c>
      <c r="F114" s="523">
        <f t="shared" si="21"/>
        <v>773187.96124031045</v>
      </c>
      <c r="G114" s="523">
        <f t="shared" si="22"/>
        <v>787847.02076411992</v>
      </c>
      <c r="H114" s="526">
        <f t="shared" si="23"/>
        <v>117906.86577945814</v>
      </c>
      <c r="I114" s="577">
        <f t="shared" si="24"/>
        <v>117906.86577945814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773187.96124031045</v>
      </c>
      <c r="E115" s="522">
        <f>IF(+J96&lt;F114,J96,D115)</f>
        <v>29318.119047619046</v>
      </c>
      <c r="F115" s="523">
        <f t="shared" si="21"/>
        <v>743869.8421926914</v>
      </c>
      <c r="G115" s="523">
        <f t="shared" si="22"/>
        <v>758528.90171650099</v>
      </c>
      <c r="H115" s="526">
        <f t="shared" si="23"/>
        <v>114610.21636083827</v>
      </c>
      <c r="I115" s="577">
        <f t="shared" si="24"/>
        <v>114610.21636083827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743869.8421926914</v>
      </c>
      <c r="E116" s="522">
        <f>IF(+J96&lt;F115,J96,D116)</f>
        <v>29318.119047619046</v>
      </c>
      <c r="F116" s="523">
        <f t="shared" si="21"/>
        <v>714551.72314507235</v>
      </c>
      <c r="G116" s="523">
        <f t="shared" si="22"/>
        <v>729210.78266888182</v>
      </c>
      <c r="H116" s="526">
        <f t="shared" si="23"/>
        <v>111313.5669422184</v>
      </c>
      <c r="I116" s="577">
        <f t="shared" si="24"/>
        <v>111313.5669422184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714551.72314507235</v>
      </c>
      <c r="E117" s="522">
        <f>IF(+J96&lt;F116,J96,D117)</f>
        <v>29318.119047619046</v>
      </c>
      <c r="F117" s="523">
        <f t="shared" si="21"/>
        <v>685233.6040974533</v>
      </c>
      <c r="G117" s="523">
        <f t="shared" si="22"/>
        <v>699892.66362126288</v>
      </c>
      <c r="H117" s="526">
        <f t="shared" si="23"/>
        <v>108016.91752359853</v>
      </c>
      <c r="I117" s="577">
        <f t="shared" si="24"/>
        <v>108016.91752359853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2035</v>
      </c>
      <c r="D118" s="374">
        <f>IF(F117+SUM(E$99:E117)=D$92,F117,D$92-SUM(E$99:E117))</f>
        <v>685233.6040974533</v>
      </c>
      <c r="E118" s="522">
        <f>IF(+J96&lt;F117,J96,D118)</f>
        <v>29318.119047619046</v>
      </c>
      <c r="F118" s="523">
        <f t="shared" si="21"/>
        <v>655915.48504983424</v>
      </c>
      <c r="G118" s="523">
        <f t="shared" si="22"/>
        <v>670574.54457364371</v>
      </c>
      <c r="H118" s="526">
        <f t="shared" si="23"/>
        <v>104720.26810497866</v>
      </c>
      <c r="I118" s="577">
        <f t="shared" si="24"/>
        <v>104720.26810497866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655915.48504983424</v>
      </c>
      <c r="E119" s="522">
        <f>IF(+J96&lt;F118,J96,D119)</f>
        <v>29318.119047619046</v>
      </c>
      <c r="F119" s="523">
        <f t="shared" si="21"/>
        <v>626597.36600221519</v>
      </c>
      <c r="G119" s="523">
        <f t="shared" si="22"/>
        <v>641256.42552602477</v>
      </c>
      <c r="H119" s="526">
        <f t="shared" si="23"/>
        <v>101423.61868635879</v>
      </c>
      <c r="I119" s="577">
        <f t="shared" si="24"/>
        <v>101423.61868635879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626597.36600221519</v>
      </c>
      <c r="E120" s="522">
        <f>IF(+J96&lt;F119,J96,D120)</f>
        <v>29318.119047619046</v>
      </c>
      <c r="F120" s="523">
        <f t="shared" si="21"/>
        <v>597279.24695459614</v>
      </c>
      <c r="G120" s="523">
        <f t="shared" si="22"/>
        <v>611938.3064784056</v>
      </c>
      <c r="H120" s="526">
        <f t="shared" si="23"/>
        <v>98126.969267738925</v>
      </c>
      <c r="I120" s="577">
        <f t="shared" si="24"/>
        <v>98126.969267738925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597279.24695459614</v>
      </c>
      <c r="E121" s="522">
        <f>IF(+J96&lt;F120,J96,D121)</f>
        <v>29318.119047619046</v>
      </c>
      <c r="F121" s="523">
        <f t="shared" si="21"/>
        <v>567961.12790697708</v>
      </c>
      <c r="G121" s="523">
        <f t="shared" si="22"/>
        <v>582620.18743078667</v>
      </c>
      <c r="H121" s="526">
        <f t="shared" si="23"/>
        <v>94830.319849119056</v>
      </c>
      <c r="I121" s="577">
        <f t="shared" si="24"/>
        <v>94830.319849119056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567961.12790697708</v>
      </c>
      <c r="E122" s="522">
        <f>IF(+J96&lt;F121,J96,D122)</f>
        <v>29318.119047619046</v>
      </c>
      <c r="F122" s="523">
        <f t="shared" si="21"/>
        <v>538643.00885935803</v>
      </c>
      <c r="G122" s="523">
        <f t="shared" si="22"/>
        <v>553302.0683831675</v>
      </c>
      <c r="H122" s="526">
        <f t="shared" si="23"/>
        <v>91533.670430499187</v>
      </c>
      <c r="I122" s="577">
        <f t="shared" si="24"/>
        <v>91533.670430499187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538643.00885935803</v>
      </c>
      <c r="E123" s="522">
        <f>IF(+J96&lt;F122,J96,D123)</f>
        <v>29318.119047619046</v>
      </c>
      <c r="F123" s="523">
        <f t="shared" si="21"/>
        <v>509324.88981173898</v>
      </c>
      <c r="G123" s="523">
        <f t="shared" si="22"/>
        <v>523983.9493355485</v>
      </c>
      <c r="H123" s="526">
        <f t="shared" si="23"/>
        <v>88237.021011879318</v>
      </c>
      <c r="I123" s="577">
        <f t="shared" si="24"/>
        <v>88237.021011879318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509324.88981173898</v>
      </c>
      <c r="E124" s="522">
        <f>IF(+J96&lt;F123,J96,D124)</f>
        <v>29318.119047619046</v>
      </c>
      <c r="F124" s="523">
        <f t="shared" si="21"/>
        <v>480006.77076411992</v>
      </c>
      <c r="G124" s="523">
        <f t="shared" si="22"/>
        <v>494665.83028792945</v>
      </c>
      <c r="H124" s="526">
        <f t="shared" si="23"/>
        <v>84940.37159325945</v>
      </c>
      <c r="I124" s="577">
        <f t="shared" si="24"/>
        <v>84940.37159325945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480006.77076411992</v>
      </c>
      <c r="E125" s="522">
        <f>IF(+J96&lt;F124,J96,D125)</f>
        <v>29318.119047619046</v>
      </c>
      <c r="F125" s="523">
        <f t="shared" si="21"/>
        <v>450688.65171650087</v>
      </c>
      <c r="G125" s="523">
        <f t="shared" si="22"/>
        <v>465347.7112403104</v>
      </c>
      <c r="H125" s="526">
        <f t="shared" si="23"/>
        <v>81643.722174639581</v>
      </c>
      <c r="I125" s="577">
        <f t="shared" si="24"/>
        <v>81643.722174639581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450688.65171650087</v>
      </c>
      <c r="E126" s="522">
        <f>IF(+J96&lt;F125,J96,D126)</f>
        <v>29318.119047619046</v>
      </c>
      <c r="F126" s="523">
        <f t="shared" si="21"/>
        <v>421370.53266888182</v>
      </c>
      <c r="G126" s="523">
        <f t="shared" si="22"/>
        <v>436029.59219269134</v>
      </c>
      <c r="H126" s="526">
        <f t="shared" si="23"/>
        <v>78347.072756019712</v>
      </c>
      <c r="I126" s="577">
        <f t="shared" si="24"/>
        <v>78347.072756019712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421370.53266888182</v>
      </c>
      <c r="E127" s="522">
        <f>IF(+J96&lt;F126,J96,D127)</f>
        <v>29318.119047619046</v>
      </c>
      <c r="F127" s="523">
        <f t="shared" si="21"/>
        <v>392052.41362126276</v>
      </c>
      <c r="G127" s="523">
        <f t="shared" si="22"/>
        <v>406711.47314507229</v>
      </c>
      <c r="H127" s="526">
        <f t="shared" si="23"/>
        <v>75050.423337399843</v>
      </c>
      <c r="I127" s="577">
        <f t="shared" si="24"/>
        <v>75050.423337399843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392052.41362126276</v>
      </c>
      <c r="E128" s="522">
        <f>IF(+J96&lt;F127,J96,D128)</f>
        <v>29318.119047619046</v>
      </c>
      <c r="F128" s="523">
        <f t="shared" si="21"/>
        <v>362734.29457364371</v>
      </c>
      <c r="G128" s="523">
        <f t="shared" si="22"/>
        <v>377393.35409745324</v>
      </c>
      <c r="H128" s="526">
        <f t="shared" si="23"/>
        <v>71753.773918779974</v>
      </c>
      <c r="I128" s="577">
        <f t="shared" si="24"/>
        <v>71753.773918779974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362734.29457364371</v>
      </c>
      <c r="E129" s="522">
        <f>IF(+J96&lt;F128,J96,D129)</f>
        <v>29318.119047619046</v>
      </c>
      <c r="F129" s="523">
        <f t="shared" si="21"/>
        <v>333416.17552602466</v>
      </c>
      <c r="G129" s="523">
        <f t="shared" si="22"/>
        <v>348075.23504983418</v>
      </c>
      <c r="H129" s="526">
        <f t="shared" si="23"/>
        <v>68457.124500160106</v>
      </c>
      <c r="I129" s="577">
        <f t="shared" si="24"/>
        <v>68457.124500160106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333416.17552602466</v>
      </c>
      <c r="E130" s="522">
        <f>IF(+J96&lt;F129,J96,D130)</f>
        <v>29318.119047619046</v>
      </c>
      <c r="F130" s="523">
        <f t="shared" si="21"/>
        <v>304098.0564784056</v>
      </c>
      <c r="G130" s="523">
        <f t="shared" si="22"/>
        <v>318757.11600221513</v>
      </c>
      <c r="H130" s="526">
        <f t="shared" si="23"/>
        <v>65160.475081540237</v>
      </c>
      <c r="I130" s="577">
        <f t="shared" si="24"/>
        <v>65160.475081540237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304098.0564784056</v>
      </c>
      <c r="E131" s="522">
        <f>IF(+J96&lt;F130,J96,D131)</f>
        <v>29318.119047619046</v>
      </c>
      <c r="F131" s="523">
        <f t="shared" ref="F131:F154" si="25">+D131-E131</f>
        <v>274779.93743078655</v>
      </c>
      <c r="G131" s="523">
        <f t="shared" ref="G131:G154" si="26">+(F131+D131)/2</f>
        <v>289438.99695459608</v>
      </c>
      <c r="H131" s="526">
        <f t="shared" si="23"/>
        <v>61863.825662920368</v>
      </c>
      <c r="I131" s="577">
        <f t="shared" si="24"/>
        <v>61863.825662920368</v>
      </c>
      <c r="J131" s="514">
        <f t="shared" ref="J131:J154" si="27">+I541-H541</f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274779.93743078655</v>
      </c>
      <c r="E132" s="522">
        <f>IF(+J96&lt;F131,J96,D132)</f>
        <v>29318.119047619046</v>
      </c>
      <c r="F132" s="523">
        <f t="shared" si="25"/>
        <v>245461.8183831675</v>
      </c>
      <c r="G132" s="523">
        <f t="shared" si="26"/>
        <v>260120.87790697702</v>
      </c>
      <c r="H132" s="526">
        <f t="shared" si="23"/>
        <v>58567.176244300499</v>
      </c>
      <c r="I132" s="577">
        <f t="shared" si="24"/>
        <v>58567.176244300499</v>
      </c>
      <c r="J132" s="514">
        <f t="shared" si="27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245461.8183831675</v>
      </c>
      <c r="E133" s="522">
        <f>IF(+J96&lt;F132,J96,D133)</f>
        <v>29318.119047619046</v>
      </c>
      <c r="F133" s="523">
        <f t="shared" si="25"/>
        <v>216143.69933554844</v>
      </c>
      <c r="G133" s="523">
        <f t="shared" si="26"/>
        <v>230802.75885935797</v>
      </c>
      <c r="H133" s="526">
        <f t="shared" si="23"/>
        <v>55270.52682568063</v>
      </c>
      <c r="I133" s="577">
        <f t="shared" si="24"/>
        <v>55270.52682568063</v>
      </c>
      <c r="J133" s="514">
        <f t="shared" si="27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216143.69933554844</v>
      </c>
      <c r="E134" s="522">
        <f>IF(+J96&lt;F133,J96,D134)</f>
        <v>29318.119047619046</v>
      </c>
      <c r="F134" s="523">
        <f t="shared" si="25"/>
        <v>186825.58028792939</v>
      </c>
      <c r="G134" s="523">
        <f t="shared" si="26"/>
        <v>201484.63981173892</v>
      </c>
      <c r="H134" s="526">
        <f t="shared" si="23"/>
        <v>51973.877407060761</v>
      </c>
      <c r="I134" s="577">
        <f t="shared" si="24"/>
        <v>51973.877407060761</v>
      </c>
      <c r="J134" s="514">
        <f t="shared" si="27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186825.58028792939</v>
      </c>
      <c r="E135" s="522">
        <f>IF(+J96&lt;F134,J96,D135)</f>
        <v>29318.119047619046</v>
      </c>
      <c r="F135" s="523">
        <f t="shared" si="25"/>
        <v>157507.46124031034</v>
      </c>
      <c r="G135" s="523">
        <f t="shared" si="26"/>
        <v>172166.52076411986</v>
      </c>
      <c r="H135" s="526">
        <f t="shared" si="23"/>
        <v>48677.227988440893</v>
      </c>
      <c r="I135" s="577">
        <f t="shared" si="24"/>
        <v>48677.227988440893</v>
      </c>
      <c r="J135" s="514">
        <f t="shared" si="27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157507.46124031034</v>
      </c>
      <c r="E136" s="522">
        <f>IF(+J96&lt;F135,J96,D136)</f>
        <v>29318.119047619046</v>
      </c>
      <c r="F136" s="523">
        <f t="shared" si="25"/>
        <v>128189.34219269129</v>
      </c>
      <c r="G136" s="523">
        <f t="shared" si="26"/>
        <v>142848.40171650081</v>
      </c>
      <c r="H136" s="526">
        <f t="shared" si="23"/>
        <v>45380.578569821024</v>
      </c>
      <c r="I136" s="577">
        <f t="shared" si="24"/>
        <v>45380.578569821024</v>
      </c>
      <c r="J136" s="514">
        <f t="shared" si="27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>
      <c r="B137" s="195" t="str">
        <f t="shared" si="16"/>
        <v/>
      </c>
      <c r="C137" s="507">
        <f>IF(D93="","-",+C136+1)</f>
        <v>2054</v>
      </c>
      <c r="D137" s="374">
        <f>IF(F136+SUM(E$99:E136)=D$92,F136,D$92-SUM(E$99:E136))</f>
        <v>128189.34219269129</v>
      </c>
      <c r="E137" s="522">
        <f>IF(+J96&lt;F136,J96,D137)</f>
        <v>29318.119047619046</v>
      </c>
      <c r="F137" s="523">
        <f t="shared" si="25"/>
        <v>98871.223145072232</v>
      </c>
      <c r="G137" s="523">
        <f t="shared" si="26"/>
        <v>113530.28266888176</v>
      </c>
      <c r="H137" s="526">
        <f t="shared" si="23"/>
        <v>42083.929151201155</v>
      </c>
      <c r="I137" s="577">
        <f t="shared" si="24"/>
        <v>42083.929151201155</v>
      </c>
      <c r="J137" s="514">
        <f t="shared" si="27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98871.223145072232</v>
      </c>
      <c r="E138" s="522">
        <f>IF(+J96&lt;F137,J96,D138)</f>
        <v>29318.119047619046</v>
      </c>
      <c r="F138" s="523">
        <f t="shared" si="25"/>
        <v>69553.104097453179</v>
      </c>
      <c r="G138" s="523">
        <f t="shared" si="26"/>
        <v>84212.163621262705</v>
      </c>
      <c r="H138" s="526">
        <f t="shared" si="23"/>
        <v>38787.279732581286</v>
      </c>
      <c r="I138" s="577">
        <f t="shared" si="24"/>
        <v>38787.279732581286</v>
      </c>
      <c r="J138" s="514">
        <f t="shared" si="27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69553.104097453179</v>
      </c>
      <c r="E139" s="522">
        <f>IF(+J96&lt;F138,J96,D139)</f>
        <v>29318.119047619046</v>
      </c>
      <c r="F139" s="523">
        <f t="shared" si="25"/>
        <v>40234.985049834133</v>
      </c>
      <c r="G139" s="523">
        <f t="shared" si="26"/>
        <v>54894.044573643652</v>
      </c>
      <c r="H139" s="526">
        <f t="shared" si="23"/>
        <v>35490.630313961417</v>
      </c>
      <c r="I139" s="577">
        <f t="shared" si="24"/>
        <v>35490.630313961417</v>
      </c>
      <c r="J139" s="514">
        <f t="shared" si="27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40234.985049834133</v>
      </c>
      <c r="E140" s="522">
        <f>IF(+J96&lt;F139,J96,D140)</f>
        <v>29318.119047619046</v>
      </c>
      <c r="F140" s="523">
        <f t="shared" si="25"/>
        <v>10916.866002215087</v>
      </c>
      <c r="G140" s="523">
        <f t="shared" si="26"/>
        <v>25575.92552602461</v>
      </c>
      <c r="H140" s="526">
        <f t="shared" si="23"/>
        <v>32193.980895341552</v>
      </c>
      <c r="I140" s="577">
        <f t="shared" si="24"/>
        <v>32193.980895341552</v>
      </c>
      <c r="J140" s="514">
        <f t="shared" si="27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10916.866002215087</v>
      </c>
      <c r="E141" s="522">
        <f>IF(+J96&lt;F140,J96,D141)</f>
        <v>10916.866002215087</v>
      </c>
      <c r="F141" s="523">
        <f t="shared" si="25"/>
        <v>0</v>
      </c>
      <c r="G141" s="523">
        <f t="shared" si="26"/>
        <v>5458.4330011075435</v>
      </c>
      <c r="H141" s="526">
        <f t="shared" si="23"/>
        <v>11530.634571421373</v>
      </c>
      <c r="I141" s="577">
        <f t="shared" si="24"/>
        <v>11530.634571421373</v>
      </c>
      <c r="J141" s="514">
        <f t="shared" si="27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5"/>
        <v>0</v>
      </c>
      <c r="G142" s="523">
        <f t="shared" si="26"/>
        <v>0</v>
      </c>
      <c r="H142" s="526">
        <f t="shared" si="23"/>
        <v>0</v>
      </c>
      <c r="I142" s="577">
        <f t="shared" si="24"/>
        <v>0</v>
      </c>
      <c r="J142" s="514">
        <f t="shared" si="27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5"/>
        <v>0</v>
      </c>
      <c r="G143" s="523">
        <f t="shared" si="26"/>
        <v>0</v>
      </c>
      <c r="H143" s="526">
        <f t="shared" si="23"/>
        <v>0</v>
      </c>
      <c r="I143" s="577">
        <f t="shared" si="24"/>
        <v>0</v>
      </c>
      <c r="J143" s="514">
        <f t="shared" si="27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5"/>
        <v>0</v>
      </c>
      <c r="G144" s="523">
        <f t="shared" si="26"/>
        <v>0</v>
      </c>
      <c r="H144" s="526">
        <f t="shared" si="23"/>
        <v>0</v>
      </c>
      <c r="I144" s="577">
        <f t="shared" si="24"/>
        <v>0</v>
      </c>
      <c r="J144" s="514">
        <f t="shared" si="27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5"/>
        <v>0</v>
      </c>
      <c r="G145" s="523">
        <f t="shared" si="26"/>
        <v>0</v>
      </c>
      <c r="H145" s="526">
        <f t="shared" si="23"/>
        <v>0</v>
      </c>
      <c r="I145" s="577">
        <f t="shared" si="24"/>
        <v>0</v>
      </c>
      <c r="J145" s="514">
        <f t="shared" si="27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5"/>
        <v>0</v>
      </c>
      <c r="G146" s="523">
        <f t="shared" si="26"/>
        <v>0</v>
      </c>
      <c r="H146" s="526">
        <f t="shared" si="23"/>
        <v>0</v>
      </c>
      <c r="I146" s="577">
        <f t="shared" si="24"/>
        <v>0</v>
      </c>
      <c r="J146" s="514">
        <f t="shared" si="27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5"/>
        <v>0</v>
      </c>
      <c r="G147" s="523">
        <f t="shared" si="26"/>
        <v>0</v>
      </c>
      <c r="H147" s="526">
        <f t="shared" si="23"/>
        <v>0</v>
      </c>
      <c r="I147" s="577">
        <f t="shared" si="24"/>
        <v>0</v>
      </c>
      <c r="J147" s="514">
        <f t="shared" si="27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5"/>
        <v>0</v>
      </c>
      <c r="G148" s="523">
        <f t="shared" si="26"/>
        <v>0</v>
      </c>
      <c r="H148" s="526">
        <f t="shared" si="23"/>
        <v>0</v>
      </c>
      <c r="I148" s="577">
        <f t="shared" si="24"/>
        <v>0</v>
      </c>
      <c r="J148" s="514">
        <f t="shared" si="27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5"/>
        <v>0</v>
      </c>
      <c r="G149" s="523">
        <f t="shared" si="26"/>
        <v>0</v>
      </c>
      <c r="H149" s="526">
        <f t="shared" si="23"/>
        <v>0</v>
      </c>
      <c r="I149" s="577">
        <f t="shared" si="24"/>
        <v>0</v>
      </c>
      <c r="J149" s="514">
        <f t="shared" si="27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5"/>
        <v>0</v>
      </c>
      <c r="G150" s="523">
        <f t="shared" si="26"/>
        <v>0</v>
      </c>
      <c r="H150" s="526">
        <f t="shared" si="23"/>
        <v>0</v>
      </c>
      <c r="I150" s="577">
        <f t="shared" si="24"/>
        <v>0</v>
      </c>
      <c r="J150" s="514">
        <f t="shared" si="27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5"/>
        <v>0</v>
      </c>
      <c r="G151" s="523">
        <f t="shared" si="26"/>
        <v>0</v>
      </c>
      <c r="H151" s="526">
        <f t="shared" si="23"/>
        <v>0</v>
      </c>
      <c r="I151" s="577">
        <f t="shared" si="24"/>
        <v>0</v>
      </c>
      <c r="J151" s="514">
        <f t="shared" si="27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5"/>
        <v>0</v>
      </c>
      <c r="G152" s="523">
        <f t="shared" si="26"/>
        <v>0</v>
      </c>
      <c r="H152" s="526">
        <f t="shared" si="23"/>
        <v>0</v>
      </c>
      <c r="I152" s="577">
        <f t="shared" si="24"/>
        <v>0</v>
      </c>
      <c r="J152" s="514">
        <f t="shared" si="27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5"/>
        <v>0</v>
      </c>
      <c r="G153" s="523">
        <f t="shared" si="26"/>
        <v>0</v>
      </c>
      <c r="H153" s="526">
        <f t="shared" si="23"/>
        <v>0</v>
      </c>
      <c r="I153" s="577">
        <f t="shared" si="24"/>
        <v>0</v>
      </c>
      <c r="J153" s="514">
        <f t="shared" si="27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5"/>
        <v>0</v>
      </c>
      <c r="G154" s="528">
        <f t="shared" si="26"/>
        <v>0</v>
      </c>
      <c r="H154" s="530">
        <f t="shared" si="23"/>
        <v>0</v>
      </c>
      <c r="I154" s="579">
        <f t="shared" si="24"/>
        <v>0</v>
      </c>
      <c r="J154" s="533">
        <f t="shared" si="27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>
      <c r="C155" s="374" t="s">
        <v>78</v>
      </c>
      <c r="D155" s="375"/>
      <c r="E155" s="375">
        <f>SUM(E99:E154)</f>
        <v>1231360.9999999998</v>
      </c>
      <c r="F155" s="375"/>
      <c r="G155" s="375"/>
      <c r="H155" s="375">
        <f>SUM(H99:H154)</f>
        <v>4121120.0279696593</v>
      </c>
      <c r="I155" s="375">
        <f>SUM(I99:I154)</f>
        <v>4121120.0279696593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58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3045191.8978696284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3045191.8978696284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403</v>
      </c>
      <c r="E9" s="637" t="s">
        <v>404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25330929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603117.35714285716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 t="shared" ref="K17:K22" si="1">+G17</f>
        <v>3262214.3054167381</v>
      </c>
      <c r="L17" s="513">
        <f t="shared" ref="L17:L72" si="2">IF(K17&lt;&gt;0,+G17-K17,0)</f>
        <v>0</v>
      </c>
      <c r="M17" s="512">
        <f t="shared" ref="M17:M22" si="3">+H17</f>
        <v>3262214.3054167381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 t="shared" si="1"/>
        <v>3640059.7914396082</v>
      </c>
      <c r="L18" s="519">
        <f>IF(K18&lt;&gt;0,+G18-K18,0)</f>
        <v>0</v>
      </c>
      <c r="M18" s="518">
        <f t="shared" si="3"/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3671225.3557542209</v>
      </c>
      <c r="H19" s="657">
        <v>3671225.3557542209</v>
      </c>
      <c r="I19" s="511">
        <f t="shared" si="0"/>
        <v>0</v>
      </c>
      <c r="J19" s="511"/>
      <c r="K19" s="518">
        <f t="shared" si="1"/>
        <v>3671225.3557542209</v>
      </c>
      <c r="L19" s="519">
        <f>IF(K19&lt;&gt;0,+G19-K19,0)</f>
        <v>0</v>
      </c>
      <c r="M19" s="518">
        <f t="shared" si="3"/>
        <v>3671225.3557542209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51">
        <v>23739028.869331229</v>
      </c>
      <c r="E20" s="656">
        <v>615050.24390243902</v>
      </c>
      <c r="F20" s="651">
        <v>23123978.625428792</v>
      </c>
      <c r="G20" s="650">
        <v>3593056.0992098348</v>
      </c>
      <c r="H20" s="657">
        <v>3593056.0992098348</v>
      </c>
      <c r="I20" s="511">
        <f t="shared" si="0"/>
        <v>0</v>
      </c>
      <c r="J20" s="511"/>
      <c r="K20" s="518">
        <f t="shared" si="1"/>
        <v>3593056.0992098348</v>
      </c>
      <c r="L20" s="519">
        <f>IF(K20&lt;&gt;0,+G20-K20,0)</f>
        <v>0</v>
      </c>
      <c r="M20" s="518">
        <f t="shared" si="3"/>
        <v>3593056.0992098348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/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2949982.4012109563</v>
      </c>
      <c r="H21" s="657">
        <v>2949982.4012109563</v>
      </c>
      <c r="I21" s="511">
        <f t="shared" si="0"/>
        <v>0</v>
      </c>
      <c r="J21" s="511"/>
      <c r="K21" s="518">
        <f t="shared" si="1"/>
        <v>2949982.4012109563</v>
      </c>
      <c r="L21" s="519">
        <f>IF(K21&lt;&gt;0,+G21-K21,0)</f>
        <v>0</v>
      </c>
      <c r="M21" s="518">
        <f t="shared" si="3"/>
        <v>2949982.4012109563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51">
        <v>22651404.369614832</v>
      </c>
      <c r="E22" s="656">
        <v>603117.35714285716</v>
      </c>
      <c r="F22" s="651">
        <v>22048287.012471974</v>
      </c>
      <c r="G22" s="650">
        <v>2972302.5813947208</v>
      </c>
      <c r="H22" s="657">
        <v>2972302.5813947208</v>
      </c>
      <c r="I22" s="511">
        <f t="shared" si="0"/>
        <v>0</v>
      </c>
      <c r="J22" s="511"/>
      <c r="K22" s="518">
        <f t="shared" si="1"/>
        <v>2972302.5813947208</v>
      </c>
      <c r="L22" s="519">
        <f>IF(K22&lt;&gt;0,+G22-K22,0)</f>
        <v>0</v>
      </c>
      <c r="M22" s="518">
        <f t="shared" si="3"/>
        <v>2972302.5813947208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>IU</v>
      </c>
      <c r="C23" s="507">
        <f>IF(D11="","-",+C22+1)</f>
        <v>2022</v>
      </c>
      <c r="D23" s="523">
        <f>IF(F22+SUM(E$17:E22)=D$10,F22,D$10-SUM(E$17:E22))</f>
        <v>22019680.024383493</v>
      </c>
      <c r="E23" s="522">
        <f>IF(+I14&lt;F22,I14,D23)</f>
        <v>603117.35714285716</v>
      </c>
      <c r="F23" s="523">
        <f t="shared" ref="F23:F72" si="7">+D23-E23</f>
        <v>21416562.667240635</v>
      </c>
      <c r="G23" s="524">
        <f t="shared" ref="G23:G49" si="8">+I$12*((D23+F23)/2)+E23</f>
        <v>3045191.8978696284</v>
      </c>
      <c r="H23" s="491">
        <f t="shared" ref="H23:H49" si="9">+I$13*((D23+F23)/2)+E23</f>
        <v>3045191.8978696284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21416562.667240635</v>
      </c>
      <c r="E24" s="522">
        <f>IF(+I14&lt;F23,I14,D24)</f>
        <v>603117.35714285716</v>
      </c>
      <c r="F24" s="523">
        <f t="shared" si="7"/>
        <v>20813445.310097776</v>
      </c>
      <c r="G24" s="524">
        <f t="shared" si="8"/>
        <v>2977374.9113311958</v>
      </c>
      <c r="H24" s="491">
        <f t="shared" si="9"/>
        <v>2977374.9113311958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20813445.310097776</v>
      </c>
      <c r="E25" s="522">
        <f>IF(+I14&lt;F24,I14,D25)</f>
        <v>603117.35714285716</v>
      </c>
      <c r="F25" s="523">
        <f t="shared" si="7"/>
        <v>20210327.952954918</v>
      </c>
      <c r="G25" s="524">
        <f t="shared" si="8"/>
        <v>2909557.9247927628</v>
      </c>
      <c r="H25" s="491">
        <f t="shared" si="9"/>
        <v>2909557.9247927628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20210327.952954918</v>
      </c>
      <c r="E26" s="522">
        <f>IF(+I14&lt;F25,I14,D26)</f>
        <v>603117.35714285716</v>
      </c>
      <c r="F26" s="523">
        <f t="shared" si="7"/>
        <v>19607210.59581206</v>
      </c>
      <c r="G26" s="524">
        <f t="shared" si="8"/>
        <v>2841740.9382543298</v>
      </c>
      <c r="H26" s="491">
        <f t="shared" si="9"/>
        <v>2841740.9382543298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19607210.59581206</v>
      </c>
      <c r="E27" s="522">
        <f>IF(+I14&lt;F26,I14,D27)</f>
        <v>603117.35714285716</v>
      </c>
      <c r="F27" s="523">
        <f t="shared" si="7"/>
        <v>19004093.238669202</v>
      </c>
      <c r="G27" s="524">
        <f t="shared" si="8"/>
        <v>2773923.9517158968</v>
      </c>
      <c r="H27" s="491">
        <f t="shared" si="9"/>
        <v>2773923.9517158968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19004093.238669202</v>
      </c>
      <c r="E28" s="522">
        <f>IF(+I14&lt;F27,I14,D28)</f>
        <v>603117.35714285716</v>
      </c>
      <c r="F28" s="523">
        <f t="shared" si="7"/>
        <v>18400975.881526344</v>
      </c>
      <c r="G28" s="524">
        <f t="shared" si="8"/>
        <v>2706106.9651774638</v>
      </c>
      <c r="H28" s="491">
        <f t="shared" si="9"/>
        <v>2706106.9651774638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18400975.881526344</v>
      </c>
      <c r="E29" s="522">
        <f>IF(+I14&lt;F28,I14,D29)</f>
        <v>603117.35714285716</v>
      </c>
      <c r="F29" s="523">
        <f t="shared" si="7"/>
        <v>17797858.524383485</v>
      </c>
      <c r="G29" s="524">
        <f t="shared" si="8"/>
        <v>2638289.9786390308</v>
      </c>
      <c r="H29" s="491">
        <f t="shared" si="9"/>
        <v>2638289.9786390308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17797858.524383485</v>
      </c>
      <c r="E30" s="522">
        <f>IF(+I14&lt;F29,I14,D30)</f>
        <v>603117.35714285716</v>
      </c>
      <c r="F30" s="523">
        <f t="shared" si="7"/>
        <v>17194741.167240627</v>
      </c>
      <c r="G30" s="524">
        <f t="shared" si="8"/>
        <v>2570472.9921005978</v>
      </c>
      <c r="H30" s="491">
        <f t="shared" si="9"/>
        <v>2570472.9921005978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17194741.167240627</v>
      </c>
      <c r="E31" s="522">
        <f>IF(+I14&lt;F30,I14,D31)</f>
        <v>603117.35714285716</v>
      </c>
      <c r="F31" s="523">
        <f t="shared" si="7"/>
        <v>16591623.810097771</v>
      </c>
      <c r="G31" s="524">
        <f t="shared" si="8"/>
        <v>2502656.0055621653</v>
      </c>
      <c r="H31" s="491">
        <f t="shared" si="9"/>
        <v>2502656.0055621653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16591623.810097771</v>
      </c>
      <c r="E32" s="522">
        <f>IF(+I14&lt;F31,I14,D32)</f>
        <v>603117.35714285716</v>
      </c>
      <c r="F32" s="523">
        <f t="shared" si="7"/>
        <v>15988506.452954914</v>
      </c>
      <c r="G32" s="524">
        <f t="shared" si="8"/>
        <v>2434839.0190237327</v>
      </c>
      <c r="H32" s="491">
        <f t="shared" si="9"/>
        <v>2434839.0190237327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15988506.452954914</v>
      </c>
      <c r="E33" s="522">
        <f>IF(+I14&lt;F32,I14,D33)</f>
        <v>603117.35714285716</v>
      </c>
      <c r="F33" s="523">
        <f t="shared" si="7"/>
        <v>15385389.095812058</v>
      </c>
      <c r="G33" s="524">
        <f t="shared" si="8"/>
        <v>2367022.0324852997</v>
      </c>
      <c r="H33" s="491">
        <f t="shared" si="9"/>
        <v>2367022.0324852997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15385389.095812058</v>
      </c>
      <c r="E34" s="522">
        <f>IF(+I14&lt;F33,I14,D34)</f>
        <v>603117.35714285716</v>
      </c>
      <c r="F34" s="523">
        <f t="shared" si="7"/>
        <v>14782271.738669202</v>
      </c>
      <c r="G34" s="524">
        <f t="shared" si="8"/>
        <v>2299205.0459468672</v>
      </c>
      <c r="H34" s="491">
        <f t="shared" si="9"/>
        <v>2299205.0459468672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14782271.738669202</v>
      </c>
      <c r="E35" s="522">
        <f>IF(+I14&lt;F34,I14,D35)</f>
        <v>603117.35714285716</v>
      </c>
      <c r="F35" s="523">
        <f t="shared" si="7"/>
        <v>14179154.381526345</v>
      </c>
      <c r="G35" s="524">
        <f t="shared" si="8"/>
        <v>2231388.0594084342</v>
      </c>
      <c r="H35" s="491">
        <f t="shared" si="9"/>
        <v>2231388.0594084342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14179154.381526345</v>
      </c>
      <c r="E36" s="522">
        <f>IF(+I14&lt;F35,I14,D36)</f>
        <v>603117.35714285716</v>
      </c>
      <c r="F36" s="523">
        <f t="shared" si="7"/>
        <v>13576037.024383489</v>
      </c>
      <c r="G36" s="524">
        <f t="shared" si="8"/>
        <v>2163571.0728700017</v>
      </c>
      <c r="H36" s="491">
        <f t="shared" si="9"/>
        <v>2163571.0728700017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13576037.024383489</v>
      </c>
      <c r="E37" s="522">
        <f>IF(+I14&lt;F36,I14,D37)</f>
        <v>603117.35714285716</v>
      </c>
      <c r="F37" s="523">
        <f t="shared" si="7"/>
        <v>12972919.667240633</v>
      </c>
      <c r="G37" s="524">
        <f t="shared" si="8"/>
        <v>2095754.0863315687</v>
      </c>
      <c r="H37" s="491">
        <f t="shared" si="9"/>
        <v>2095754.0863315687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12972919.667240633</v>
      </c>
      <c r="E38" s="522">
        <f>IF(+I14&lt;F37,I14,D38)</f>
        <v>603117.35714285716</v>
      </c>
      <c r="F38" s="523">
        <f t="shared" si="7"/>
        <v>12369802.310097776</v>
      </c>
      <c r="G38" s="524">
        <f t="shared" si="8"/>
        <v>2027937.0997931361</v>
      </c>
      <c r="H38" s="491">
        <f t="shared" si="9"/>
        <v>2027937.0997931361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12369802.310097776</v>
      </c>
      <c r="E39" s="522">
        <f>IF(+I14&lt;F38,I14,D39)</f>
        <v>603117.35714285716</v>
      </c>
      <c r="F39" s="523">
        <f t="shared" si="7"/>
        <v>11766684.95295492</v>
      </c>
      <c r="G39" s="524">
        <f t="shared" si="8"/>
        <v>1960120.1132547031</v>
      </c>
      <c r="H39" s="491">
        <f t="shared" si="9"/>
        <v>1960120.1132547031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11766684.95295492</v>
      </c>
      <c r="E40" s="522">
        <f>IF(+I14&lt;F39,I14,D40)</f>
        <v>603117.35714285716</v>
      </c>
      <c r="F40" s="523">
        <f t="shared" si="7"/>
        <v>11163567.595812064</v>
      </c>
      <c r="G40" s="524">
        <f t="shared" si="8"/>
        <v>1892303.1267162706</v>
      </c>
      <c r="H40" s="491">
        <f t="shared" si="9"/>
        <v>1892303.1267162706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11163567.595812064</v>
      </c>
      <c r="E41" s="522">
        <f>IF(+I14&lt;F40,I14,D41)</f>
        <v>603117.35714285716</v>
      </c>
      <c r="F41" s="523">
        <f t="shared" si="7"/>
        <v>10560450.238669207</v>
      </c>
      <c r="G41" s="524">
        <f t="shared" si="8"/>
        <v>1824486.140177838</v>
      </c>
      <c r="H41" s="491">
        <f t="shared" si="9"/>
        <v>1824486.140177838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10560450.238669207</v>
      </c>
      <c r="E42" s="522">
        <f>IF(+I14&lt;F41,I14,D42)</f>
        <v>603117.35714285716</v>
      </c>
      <c r="F42" s="523">
        <f t="shared" si="7"/>
        <v>9957332.881526351</v>
      </c>
      <c r="G42" s="524">
        <f t="shared" si="8"/>
        <v>1756669.1536394055</v>
      </c>
      <c r="H42" s="491">
        <f t="shared" si="9"/>
        <v>1756669.1536394055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9957332.881526351</v>
      </c>
      <c r="E43" s="522">
        <f>IF(+I14&lt;F42,I14,D43)</f>
        <v>603117.35714285716</v>
      </c>
      <c r="F43" s="523">
        <f t="shared" si="7"/>
        <v>9354215.5243834946</v>
      </c>
      <c r="G43" s="524">
        <f t="shared" si="8"/>
        <v>1688852.1671009725</v>
      </c>
      <c r="H43" s="491">
        <f t="shared" si="9"/>
        <v>1688852.1671009725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9354215.5243834946</v>
      </c>
      <c r="E44" s="522">
        <f>IF(+I14&lt;F43,I14,D44)</f>
        <v>603117.35714285716</v>
      </c>
      <c r="F44" s="523">
        <f t="shared" si="7"/>
        <v>8751098.1672406383</v>
      </c>
      <c r="G44" s="524">
        <f t="shared" si="8"/>
        <v>1621035.18056254</v>
      </c>
      <c r="H44" s="491">
        <f t="shared" si="9"/>
        <v>1621035.18056254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8751098.1672406383</v>
      </c>
      <c r="E45" s="522">
        <f>IF(+I14&lt;F44,I14,D45)</f>
        <v>603117.35714285716</v>
      </c>
      <c r="F45" s="523">
        <f t="shared" si="7"/>
        <v>8147980.810097781</v>
      </c>
      <c r="G45" s="524">
        <f t="shared" si="8"/>
        <v>1553218.194024107</v>
      </c>
      <c r="H45" s="491">
        <f t="shared" si="9"/>
        <v>1553218.194024107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8147980.810097781</v>
      </c>
      <c r="E46" s="522">
        <f>IF(+I14&lt;F45,I14,D46)</f>
        <v>603117.35714285716</v>
      </c>
      <c r="F46" s="523">
        <f t="shared" si="7"/>
        <v>7544863.4529549237</v>
      </c>
      <c r="G46" s="524">
        <f t="shared" si="8"/>
        <v>1485401.2074856744</v>
      </c>
      <c r="H46" s="491">
        <f t="shared" si="9"/>
        <v>1485401.2074856744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7544863.4529549237</v>
      </c>
      <c r="E47" s="522">
        <f>IF(+I14&lt;F46,I14,D47)</f>
        <v>603117.35714285716</v>
      </c>
      <c r="F47" s="523">
        <f t="shared" si="7"/>
        <v>6941746.0958120665</v>
      </c>
      <c r="G47" s="524">
        <f t="shared" si="8"/>
        <v>1417584.2209472414</v>
      </c>
      <c r="H47" s="491">
        <f t="shared" si="9"/>
        <v>1417584.2209472414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6941746.0958120665</v>
      </c>
      <c r="E48" s="522">
        <f>IF(+I14&lt;F47,I14,D48)</f>
        <v>603117.35714285716</v>
      </c>
      <c r="F48" s="523">
        <f t="shared" si="7"/>
        <v>6338628.7386692092</v>
      </c>
      <c r="G48" s="524">
        <f t="shared" si="8"/>
        <v>1349767.2344088086</v>
      </c>
      <c r="H48" s="491">
        <f t="shared" si="9"/>
        <v>1349767.2344088086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6338628.7386692092</v>
      </c>
      <c r="E49" s="522">
        <f>IF(+I14&lt;F48,I14,D49)</f>
        <v>603117.35714285716</v>
      </c>
      <c r="F49" s="523">
        <f t="shared" si="7"/>
        <v>5735511.3815263519</v>
      </c>
      <c r="G49" s="524">
        <f t="shared" si="8"/>
        <v>1281950.2478703756</v>
      </c>
      <c r="H49" s="491">
        <f t="shared" si="9"/>
        <v>1281950.2478703756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5735511.3815263519</v>
      </c>
      <c r="E50" s="522">
        <f>IF(+I14&lt;F49,I14,D50)</f>
        <v>603117.35714285716</v>
      </c>
      <c r="F50" s="523">
        <f t="shared" si="7"/>
        <v>5132394.0243834946</v>
      </c>
      <c r="G50" s="524">
        <f t="shared" ref="G50:G72" si="10">+I$12*((D50+F50)/2)+E50</f>
        <v>1214133.2613319429</v>
      </c>
      <c r="H50" s="491">
        <f t="shared" ref="H50:H72" si="11">+I$13*((D50+F50)/2)+E50</f>
        <v>1214133.2613319429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5132394.0243834946</v>
      </c>
      <c r="E51" s="522">
        <f>IF(+I14&lt;F50,I14,D51)</f>
        <v>603117.35714285716</v>
      </c>
      <c r="F51" s="523">
        <f t="shared" si="7"/>
        <v>4529276.6672406374</v>
      </c>
      <c r="G51" s="524">
        <f t="shared" si="10"/>
        <v>1146316.2747935099</v>
      </c>
      <c r="H51" s="491">
        <f t="shared" si="11"/>
        <v>1146316.2747935099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4529276.6672406374</v>
      </c>
      <c r="E52" s="522">
        <f>IF(+I14&lt;F51,I14,D52)</f>
        <v>603117.35714285716</v>
      </c>
      <c r="F52" s="523">
        <f t="shared" si="7"/>
        <v>3926159.3100977801</v>
      </c>
      <c r="G52" s="524">
        <f t="shared" si="10"/>
        <v>1078499.2882550773</v>
      </c>
      <c r="H52" s="491">
        <f t="shared" si="11"/>
        <v>1078499.2882550773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3926159.3100977801</v>
      </c>
      <c r="E53" s="522">
        <f>IF(+I14&lt;F52,I14,D53)</f>
        <v>603117.35714285716</v>
      </c>
      <c r="F53" s="523">
        <f t="shared" si="7"/>
        <v>3323041.9529549228</v>
      </c>
      <c r="G53" s="524">
        <f t="shared" si="10"/>
        <v>1010682.3017166444</v>
      </c>
      <c r="H53" s="491">
        <f t="shared" si="11"/>
        <v>1010682.3017166444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3323041.9529549228</v>
      </c>
      <c r="E54" s="522">
        <f>IF(+I14&lt;F53,I14,D54)</f>
        <v>603117.35714285716</v>
      </c>
      <c r="F54" s="523">
        <f t="shared" si="7"/>
        <v>2719924.5958120655</v>
      </c>
      <c r="G54" s="524">
        <f t="shared" si="10"/>
        <v>942865.31517821155</v>
      </c>
      <c r="H54" s="491">
        <f t="shared" si="11"/>
        <v>942865.31517821155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2719924.5958120655</v>
      </c>
      <c r="E55" s="522">
        <f>IF(+I14&lt;F54,I14,D55)</f>
        <v>603117.35714285716</v>
      </c>
      <c r="F55" s="523">
        <f t="shared" si="7"/>
        <v>2116807.2386692083</v>
      </c>
      <c r="G55" s="524">
        <f t="shared" si="10"/>
        <v>875048.32863977877</v>
      </c>
      <c r="H55" s="491">
        <f t="shared" si="11"/>
        <v>875048.32863977877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2116807.2386692083</v>
      </c>
      <c r="E56" s="522">
        <f>IF(+I14&lt;F55,I14,D56)</f>
        <v>603117.35714285716</v>
      </c>
      <c r="F56" s="523">
        <f t="shared" si="7"/>
        <v>1513689.881526351</v>
      </c>
      <c r="G56" s="524">
        <f t="shared" si="10"/>
        <v>807231.342101346</v>
      </c>
      <c r="H56" s="491">
        <f t="shared" si="11"/>
        <v>807231.342101346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1513689.881526351</v>
      </c>
      <c r="E57" s="522">
        <f>IF(+I14&lt;F56,I14,D57)</f>
        <v>603117.35714285716</v>
      </c>
      <c r="F57" s="523">
        <f t="shared" si="7"/>
        <v>910572.52438349382</v>
      </c>
      <c r="G57" s="524">
        <f t="shared" si="10"/>
        <v>739414.35556291312</v>
      </c>
      <c r="H57" s="491">
        <f t="shared" si="11"/>
        <v>739414.35556291312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910572.52438349382</v>
      </c>
      <c r="E58" s="522">
        <f>IF(+I14&lt;F57,I14,D58)</f>
        <v>603117.35714285716</v>
      </c>
      <c r="F58" s="523">
        <f t="shared" si="7"/>
        <v>307455.16724063666</v>
      </c>
      <c r="G58" s="524">
        <f t="shared" si="10"/>
        <v>671597.36902448034</v>
      </c>
      <c r="H58" s="491">
        <f t="shared" si="11"/>
        <v>671597.36902448034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307455.16724063666</v>
      </c>
      <c r="E59" s="522">
        <f>IF(+I14&lt;F58,I14,D59)</f>
        <v>307455.16724063666</v>
      </c>
      <c r="F59" s="523">
        <f t="shared" si="7"/>
        <v>0</v>
      </c>
      <c r="G59" s="524">
        <f t="shared" si="10"/>
        <v>324740.92654684006</v>
      </c>
      <c r="H59" s="491">
        <f t="shared" si="11"/>
        <v>324740.92654684006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25330929.000000007</v>
      </c>
      <c r="F73" s="375"/>
      <c r="G73" s="375">
        <f>SUM(G17:G72)</f>
        <v>87315788.265066847</v>
      </c>
      <c r="H73" s="375">
        <f>SUM(H17:H72)</f>
        <v>87315788.265066847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2949982.4012109563</v>
      </c>
      <c r="N87" s="546">
        <f>IF(J92&lt;D11,0,VLOOKUP(J92,C17:O72,11))</f>
        <v>2949982.4012109563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3087027.5131925805</v>
      </c>
      <c r="N88" s="550">
        <f>IF(J92&lt;D11,0,VLOOKUP(J92,C99:P154,7))</f>
        <v>3087027.5131925805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137045.11198162427</v>
      </c>
      <c r="N89" s="555">
        <f>+N88-N87</f>
        <v>137045.11198162427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25330929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603117.35714285716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12">+I99-H99</f>
        <v>0</v>
      </c>
      <c r="K99" s="514"/>
      <c r="L99" s="512">
        <f>+H99</f>
        <v>1704186.6748150045</v>
      </c>
      <c r="M99" s="513">
        <f t="shared" ref="M99:M130" si="13">IF(L99&lt;&gt;0,+H99-L99,0)</f>
        <v>0</v>
      </c>
      <c r="N99" s="512">
        <f>+I99</f>
        <v>1704186.6748150045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12"/>
        <v>0</v>
      </c>
      <c r="K100" s="514"/>
      <c r="L100" s="655">
        <f>+H100</f>
        <v>3626008.4781243373</v>
      </c>
      <c r="M100" s="514">
        <f t="shared" si="13"/>
        <v>0</v>
      </c>
      <c r="N100" s="655">
        <f>+I100</f>
        <v>3626008.4781243373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12"/>
        <v>0</v>
      </c>
      <c r="K101" s="514"/>
      <c r="L101" s="655">
        <f>+H101</f>
        <v>3167459.760554947</v>
      </c>
      <c r="M101" s="514">
        <f t="shared" ref="M101" si="17">IF(L101&lt;&gt;0,+H101-L101,0)</f>
        <v>0</v>
      </c>
      <c r="N101" s="655">
        <f>+I101</f>
        <v>3167459.760554947</v>
      </c>
      <c r="O101" s="514">
        <f t="shared" si="14"/>
        <v>0</v>
      </c>
      <c r="P101" s="514">
        <f t="shared" si="15"/>
        <v>0</v>
      </c>
    </row>
    <row r="102" spans="1:16">
      <c r="B102" s="195" t="str">
        <f t="shared" si="16"/>
        <v/>
      </c>
      <c r="C102" s="507">
        <f>IF(D93="","-",+C101+1)</f>
        <v>2019</v>
      </c>
      <c r="D102" s="629">
        <v>23980932.308970097</v>
      </c>
      <c r="E102" s="630">
        <v>589091.37209302327</v>
      </c>
      <c r="F102" s="631">
        <v>23391840.936877076</v>
      </c>
      <c r="G102" s="631">
        <v>23686386.622923587</v>
      </c>
      <c r="H102" s="633">
        <v>3124495.1418173425</v>
      </c>
      <c r="I102" s="634">
        <v>3124495.1418173425</v>
      </c>
      <c r="J102" s="514">
        <f t="shared" si="12"/>
        <v>0</v>
      </c>
      <c r="K102" s="514"/>
      <c r="L102" s="655">
        <f>+H102</f>
        <v>3124495.1418173425</v>
      </c>
      <c r="M102" s="514">
        <f t="shared" ref="M102:M103" si="18">IF(L102&lt;&gt;0,+H102-L102,0)</f>
        <v>0</v>
      </c>
      <c r="N102" s="655">
        <f>+I102</f>
        <v>3124495.1418173425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23391840.936877076</v>
      </c>
      <c r="E103" s="630">
        <v>603117.35714285716</v>
      </c>
      <c r="F103" s="631">
        <v>22788723.579734217</v>
      </c>
      <c r="G103" s="631">
        <v>23090282.258305646</v>
      </c>
      <c r="H103" s="633">
        <v>3087027.5131925805</v>
      </c>
      <c r="I103" s="634">
        <v>3087027.5131925805</v>
      </c>
      <c r="J103" s="514">
        <f t="shared" si="12"/>
        <v>0</v>
      </c>
      <c r="K103" s="514"/>
      <c r="L103" s="655">
        <f>+H103</f>
        <v>3087027.5131925805</v>
      </c>
      <c r="M103" s="514">
        <f t="shared" si="18"/>
        <v>0</v>
      </c>
      <c r="N103" s="655">
        <f>+I103</f>
        <v>3087027.5131925805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22788723.579734217</v>
      </c>
      <c r="E104" s="522">
        <f>IF(+J96&lt;F103,J96,D104)</f>
        <v>603117.35714285716</v>
      </c>
      <c r="F104" s="523">
        <f t="shared" ref="F104:F130" si="19">+D104-E104</f>
        <v>22185606.222591359</v>
      </c>
      <c r="G104" s="523">
        <f t="shared" ref="G104:G130" si="20">+(F104+D104)/2</f>
        <v>22487164.901162788</v>
      </c>
      <c r="H104" s="526">
        <f t="shared" ref="H104:H154" si="21">+J$94*G104+E104</f>
        <v>3131666.3059147862</v>
      </c>
      <c r="I104" s="577">
        <f t="shared" ref="I104:I154" si="22">+J$95*G104+E104</f>
        <v>3131666.3059147862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22185606.222591359</v>
      </c>
      <c r="E105" s="522">
        <f>IF(+J96&lt;F104,J96,D105)</f>
        <v>603117.35714285716</v>
      </c>
      <c r="F105" s="523">
        <f t="shared" si="19"/>
        <v>21582488.865448501</v>
      </c>
      <c r="G105" s="523">
        <f t="shared" si="20"/>
        <v>21884047.54401993</v>
      </c>
      <c r="H105" s="526">
        <f t="shared" si="21"/>
        <v>3063849.3193763536</v>
      </c>
      <c r="I105" s="577">
        <f t="shared" si="22"/>
        <v>3063849.3193763536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21582488.865448501</v>
      </c>
      <c r="E106" s="522">
        <f>IF(+J96&lt;F105,J96,D106)</f>
        <v>603117.35714285716</v>
      </c>
      <c r="F106" s="523">
        <f t="shared" si="19"/>
        <v>20979371.508305643</v>
      </c>
      <c r="G106" s="523">
        <f t="shared" si="20"/>
        <v>21280930.186877072</v>
      </c>
      <c r="H106" s="526">
        <f t="shared" si="21"/>
        <v>2996032.3328379206</v>
      </c>
      <c r="I106" s="577">
        <f t="shared" si="22"/>
        <v>2996032.3328379206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20979371.508305643</v>
      </c>
      <c r="E107" s="522">
        <f>IF(+J96&lt;F106,J96,D107)</f>
        <v>603117.35714285716</v>
      </c>
      <c r="F107" s="523">
        <f t="shared" si="19"/>
        <v>20376254.151162785</v>
      </c>
      <c r="G107" s="523">
        <f t="shared" si="20"/>
        <v>20677812.829734214</v>
      </c>
      <c r="H107" s="526">
        <f t="shared" si="21"/>
        <v>2928215.3462994876</v>
      </c>
      <c r="I107" s="577">
        <f t="shared" si="22"/>
        <v>2928215.3462994876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20376254.151162785</v>
      </c>
      <c r="E108" s="522">
        <f>IF(+J96&lt;F107,J96,D108)</f>
        <v>603117.35714285716</v>
      </c>
      <c r="F108" s="523">
        <f t="shared" si="19"/>
        <v>19773136.794019926</v>
      </c>
      <c r="G108" s="523">
        <f t="shared" si="20"/>
        <v>20074695.472591355</v>
      </c>
      <c r="H108" s="526">
        <f t="shared" si="21"/>
        <v>2860398.3597610546</v>
      </c>
      <c r="I108" s="577">
        <f t="shared" si="22"/>
        <v>2860398.3597610546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19773136.794019926</v>
      </c>
      <c r="E109" s="522">
        <f>IF(+J96&lt;F108,J96,D109)</f>
        <v>603117.35714285716</v>
      </c>
      <c r="F109" s="523">
        <f t="shared" si="19"/>
        <v>19170019.436877068</v>
      </c>
      <c r="G109" s="523">
        <f t="shared" si="20"/>
        <v>19471578.115448497</v>
      </c>
      <c r="H109" s="526">
        <f t="shared" si="21"/>
        <v>2792581.3732226216</v>
      </c>
      <c r="I109" s="577">
        <f t="shared" si="22"/>
        <v>2792581.3732226216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19170019.436877068</v>
      </c>
      <c r="E110" s="522">
        <f>IF(+J96&lt;F109,J96,D110)</f>
        <v>603117.35714285716</v>
      </c>
      <c r="F110" s="523">
        <f t="shared" si="19"/>
        <v>18566902.07973421</v>
      </c>
      <c r="G110" s="523">
        <f t="shared" si="20"/>
        <v>18868460.758305639</v>
      </c>
      <c r="H110" s="526">
        <f t="shared" si="21"/>
        <v>2724764.3866841886</v>
      </c>
      <c r="I110" s="577">
        <f t="shared" si="22"/>
        <v>2724764.3866841886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18566902.07973421</v>
      </c>
      <c r="E111" s="522">
        <f>IF(+J96&lt;F110,J96,D111)</f>
        <v>603117.35714285716</v>
      </c>
      <c r="F111" s="523">
        <f t="shared" si="19"/>
        <v>17963784.722591352</v>
      </c>
      <c r="G111" s="523">
        <f t="shared" si="20"/>
        <v>18265343.401162781</v>
      </c>
      <c r="H111" s="526">
        <f t="shared" si="21"/>
        <v>2656947.4001457556</v>
      </c>
      <c r="I111" s="577">
        <f t="shared" si="22"/>
        <v>2656947.4001457556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17963784.722591352</v>
      </c>
      <c r="E112" s="522">
        <f>IF(+J96&lt;F111,J96,D112)</f>
        <v>603117.35714285716</v>
      </c>
      <c r="F112" s="523">
        <f t="shared" si="19"/>
        <v>17360667.365448494</v>
      </c>
      <c r="G112" s="523">
        <f t="shared" si="20"/>
        <v>17662226.044019923</v>
      </c>
      <c r="H112" s="526">
        <f t="shared" si="21"/>
        <v>2589130.4136073231</v>
      </c>
      <c r="I112" s="577">
        <f t="shared" si="22"/>
        <v>2589130.4136073231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17360667.365448494</v>
      </c>
      <c r="E113" s="522">
        <f>IF(+J96&lt;F112,J96,D113)</f>
        <v>603117.35714285716</v>
      </c>
      <c r="F113" s="523">
        <f t="shared" si="19"/>
        <v>16757550.008305637</v>
      </c>
      <c r="G113" s="523">
        <f t="shared" si="20"/>
        <v>17059108.686877064</v>
      </c>
      <c r="H113" s="526">
        <f t="shared" si="21"/>
        <v>2521313.4270688901</v>
      </c>
      <c r="I113" s="577">
        <f t="shared" si="22"/>
        <v>2521313.4270688901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16757550.008305637</v>
      </c>
      <c r="E114" s="522">
        <f>IF(+J96&lt;F113,J96,D114)</f>
        <v>603117.35714285716</v>
      </c>
      <c r="F114" s="523">
        <f t="shared" si="19"/>
        <v>16154432.651162781</v>
      </c>
      <c r="G114" s="523">
        <f t="shared" si="20"/>
        <v>16455991.32973421</v>
      </c>
      <c r="H114" s="526">
        <f t="shared" si="21"/>
        <v>2453496.4405304575</v>
      </c>
      <c r="I114" s="577">
        <f t="shared" si="22"/>
        <v>2453496.4405304575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16154432.651162781</v>
      </c>
      <c r="E115" s="522">
        <f>IF(+J96&lt;F114,J96,D115)</f>
        <v>603117.35714285716</v>
      </c>
      <c r="F115" s="523">
        <f t="shared" si="19"/>
        <v>15551315.294019924</v>
      </c>
      <c r="G115" s="523">
        <f t="shared" si="20"/>
        <v>15852873.972591352</v>
      </c>
      <c r="H115" s="526">
        <f t="shared" si="21"/>
        <v>2385679.4539920245</v>
      </c>
      <c r="I115" s="577">
        <f t="shared" si="22"/>
        <v>2385679.4539920245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15551315.294019924</v>
      </c>
      <c r="E116" s="522">
        <f>IF(+J96&lt;F115,J96,D116)</f>
        <v>603117.35714285716</v>
      </c>
      <c r="F116" s="523">
        <f t="shared" si="19"/>
        <v>14948197.936877068</v>
      </c>
      <c r="G116" s="523">
        <f t="shared" si="20"/>
        <v>15249756.615448497</v>
      </c>
      <c r="H116" s="526">
        <f t="shared" si="21"/>
        <v>2317862.467453592</v>
      </c>
      <c r="I116" s="577">
        <f t="shared" si="22"/>
        <v>2317862.467453592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14948197.936877068</v>
      </c>
      <c r="E117" s="522">
        <f>IF(+J96&lt;F116,J96,D117)</f>
        <v>603117.35714285716</v>
      </c>
      <c r="F117" s="523">
        <f t="shared" si="19"/>
        <v>14345080.579734212</v>
      </c>
      <c r="G117" s="523">
        <f t="shared" si="20"/>
        <v>14646639.258305639</v>
      </c>
      <c r="H117" s="526">
        <f t="shared" si="21"/>
        <v>2250045.480915159</v>
      </c>
      <c r="I117" s="577">
        <f t="shared" si="22"/>
        <v>2250045.480915159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2035</v>
      </c>
      <c r="D118" s="374">
        <f>IF(F117+SUM(E$99:E117)=D$92,F117,D$92-SUM(E$99:E117))</f>
        <v>14345080.579734212</v>
      </c>
      <c r="E118" s="522">
        <f>IF(+J96&lt;F117,J96,D118)</f>
        <v>603117.35714285716</v>
      </c>
      <c r="F118" s="523">
        <f t="shared" si="19"/>
        <v>13741963.222591355</v>
      </c>
      <c r="G118" s="523">
        <f t="shared" si="20"/>
        <v>14043521.901162785</v>
      </c>
      <c r="H118" s="526">
        <f t="shared" si="21"/>
        <v>2182228.4943767264</v>
      </c>
      <c r="I118" s="577">
        <f t="shared" si="22"/>
        <v>2182228.4943767264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13741963.222591355</v>
      </c>
      <c r="E119" s="522">
        <f>IF(+J96&lt;F118,J96,D119)</f>
        <v>603117.35714285716</v>
      </c>
      <c r="F119" s="523">
        <f t="shared" si="19"/>
        <v>13138845.865448499</v>
      </c>
      <c r="G119" s="523">
        <f t="shared" si="20"/>
        <v>13440404.544019926</v>
      </c>
      <c r="H119" s="526">
        <f t="shared" si="21"/>
        <v>2114411.5078382934</v>
      </c>
      <c r="I119" s="577">
        <f t="shared" si="22"/>
        <v>2114411.5078382934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13138845.865448499</v>
      </c>
      <c r="E120" s="522">
        <f>IF(+J96&lt;F119,J96,D120)</f>
        <v>603117.35714285716</v>
      </c>
      <c r="F120" s="523">
        <f t="shared" si="19"/>
        <v>12535728.508305643</v>
      </c>
      <c r="G120" s="523">
        <f t="shared" si="20"/>
        <v>12837287.186877072</v>
      </c>
      <c r="H120" s="526">
        <f t="shared" si="21"/>
        <v>2046594.5212998609</v>
      </c>
      <c r="I120" s="577">
        <f t="shared" si="22"/>
        <v>2046594.5212998609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12535728.508305643</v>
      </c>
      <c r="E121" s="522">
        <f>IF(+J96&lt;F120,J96,D121)</f>
        <v>603117.35714285716</v>
      </c>
      <c r="F121" s="523">
        <f t="shared" si="19"/>
        <v>11932611.151162786</v>
      </c>
      <c r="G121" s="523">
        <f t="shared" si="20"/>
        <v>12234169.829734214</v>
      </c>
      <c r="H121" s="526">
        <f t="shared" si="21"/>
        <v>1978777.5347614284</v>
      </c>
      <c r="I121" s="577">
        <f t="shared" si="22"/>
        <v>1978777.5347614284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11932611.151162786</v>
      </c>
      <c r="E122" s="522">
        <f>IF(+J96&lt;F121,J96,D122)</f>
        <v>603117.35714285716</v>
      </c>
      <c r="F122" s="523">
        <f t="shared" si="19"/>
        <v>11329493.79401993</v>
      </c>
      <c r="G122" s="523">
        <f t="shared" si="20"/>
        <v>11631052.472591359</v>
      </c>
      <c r="H122" s="526">
        <f t="shared" si="21"/>
        <v>1910960.5482229958</v>
      </c>
      <c r="I122" s="577">
        <f t="shared" si="22"/>
        <v>1910960.5482229958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11329493.79401993</v>
      </c>
      <c r="E123" s="522">
        <f>IF(+J96&lt;F122,J96,D123)</f>
        <v>603117.35714285716</v>
      </c>
      <c r="F123" s="523">
        <f t="shared" si="19"/>
        <v>10726376.436877074</v>
      </c>
      <c r="G123" s="523">
        <f t="shared" si="20"/>
        <v>11027935.115448501</v>
      </c>
      <c r="H123" s="526">
        <f t="shared" si="21"/>
        <v>1843143.5616845628</v>
      </c>
      <c r="I123" s="577">
        <f t="shared" si="22"/>
        <v>1843143.5616845628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10726376.436877074</v>
      </c>
      <c r="E124" s="522">
        <f>IF(+J96&lt;F123,J96,D124)</f>
        <v>603117.35714285716</v>
      </c>
      <c r="F124" s="523">
        <f t="shared" si="19"/>
        <v>10123259.079734217</v>
      </c>
      <c r="G124" s="523">
        <f t="shared" si="20"/>
        <v>10424817.758305646</v>
      </c>
      <c r="H124" s="526">
        <f t="shared" si="21"/>
        <v>1775326.5751461303</v>
      </c>
      <c r="I124" s="577">
        <f t="shared" si="22"/>
        <v>1775326.5751461303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10123259.079734217</v>
      </c>
      <c r="E125" s="522">
        <f>IF(+J96&lt;F124,J96,D125)</f>
        <v>603117.35714285716</v>
      </c>
      <c r="F125" s="523">
        <f t="shared" si="19"/>
        <v>9520141.722591361</v>
      </c>
      <c r="G125" s="523">
        <f t="shared" si="20"/>
        <v>9821700.4011627883</v>
      </c>
      <c r="H125" s="526">
        <f t="shared" si="21"/>
        <v>1707509.5886076973</v>
      </c>
      <c r="I125" s="577">
        <f t="shared" si="22"/>
        <v>1707509.5886076973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9520141.722591361</v>
      </c>
      <c r="E126" s="522">
        <f>IF(+J96&lt;F125,J96,D126)</f>
        <v>603117.35714285716</v>
      </c>
      <c r="F126" s="523">
        <f t="shared" si="19"/>
        <v>8917024.3654485047</v>
      </c>
      <c r="G126" s="523">
        <f t="shared" si="20"/>
        <v>9218583.0440199338</v>
      </c>
      <c r="H126" s="526">
        <f t="shared" si="21"/>
        <v>1639692.6020692647</v>
      </c>
      <c r="I126" s="577">
        <f t="shared" si="22"/>
        <v>1639692.6020692647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8917024.3654485047</v>
      </c>
      <c r="E127" s="522">
        <f>IF(+J96&lt;F126,J96,D127)</f>
        <v>603117.35714285716</v>
      </c>
      <c r="F127" s="523">
        <f t="shared" si="19"/>
        <v>8313907.0083056474</v>
      </c>
      <c r="G127" s="523">
        <f t="shared" si="20"/>
        <v>8615465.6868770756</v>
      </c>
      <c r="H127" s="526">
        <f t="shared" si="21"/>
        <v>1571875.6155308317</v>
      </c>
      <c r="I127" s="577">
        <f t="shared" si="22"/>
        <v>1571875.6155308317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8313907.0083056474</v>
      </c>
      <c r="E128" s="522">
        <f>IF(+J96&lt;F127,J96,D128)</f>
        <v>603117.35714285716</v>
      </c>
      <c r="F128" s="523">
        <f t="shared" si="19"/>
        <v>7710789.6511627901</v>
      </c>
      <c r="G128" s="523">
        <f t="shared" si="20"/>
        <v>8012348.3297342192</v>
      </c>
      <c r="H128" s="526">
        <f t="shared" si="21"/>
        <v>1504058.6289923992</v>
      </c>
      <c r="I128" s="577">
        <f t="shared" si="22"/>
        <v>1504058.6289923992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7710789.6511627901</v>
      </c>
      <c r="E129" s="522">
        <f>IF(+J96&lt;F128,J96,D129)</f>
        <v>603117.35714285716</v>
      </c>
      <c r="F129" s="523">
        <f t="shared" si="19"/>
        <v>7107672.2940199329</v>
      </c>
      <c r="G129" s="523">
        <f t="shared" si="20"/>
        <v>7409230.972591361</v>
      </c>
      <c r="H129" s="526">
        <f t="shared" si="21"/>
        <v>1436241.6424539662</v>
      </c>
      <c r="I129" s="577">
        <f t="shared" si="22"/>
        <v>1436241.6424539662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7107672.2940199329</v>
      </c>
      <c r="E130" s="522">
        <f>IF(+J96&lt;F129,J96,D130)</f>
        <v>603117.35714285716</v>
      </c>
      <c r="F130" s="523">
        <f t="shared" si="19"/>
        <v>6504554.9368770756</v>
      </c>
      <c r="G130" s="523">
        <f t="shared" si="20"/>
        <v>6806113.6154485047</v>
      </c>
      <c r="H130" s="526">
        <f t="shared" si="21"/>
        <v>1368424.6559155334</v>
      </c>
      <c r="I130" s="577">
        <f t="shared" si="22"/>
        <v>1368424.6559155334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6504554.9368770756</v>
      </c>
      <c r="E131" s="522">
        <f>IF(+J96&lt;F130,J96,D131)</f>
        <v>603117.35714285716</v>
      </c>
      <c r="F131" s="523">
        <f t="shared" ref="F131:F154" si="23">+D131-E131</f>
        <v>5901437.5797342183</v>
      </c>
      <c r="G131" s="523">
        <f t="shared" ref="G131:G154" si="24">+(F131+D131)/2</f>
        <v>6202996.2583056465</v>
      </c>
      <c r="H131" s="526">
        <f t="shared" si="21"/>
        <v>1300607.6693771007</v>
      </c>
      <c r="I131" s="577">
        <f t="shared" si="22"/>
        <v>1300607.6693771007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5901437.5797342183</v>
      </c>
      <c r="E132" s="522">
        <f>IF(+J96&lt;F131,J96,D132)</f>
        <v>603117.35714285716</v>
      </c>
      <c r="F132" s="523">
        <f t="shared" si="23"/>
        <v>5298320.222591361</v>
      </c>
      <c r="G132" s="523">
        <f t="shared" si="24"/>
        <v>5599878.9011627901</v>
      </c>
      <c r="H132" s="526">
        <f t="shared" si="21"/>
        <v>1232790.6828386679</v>
      </c>
      <c r="I132" s="577">
        <f t="shared" si="22"/>
        <v>1232790.6828386679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5298320.222591361</v>
      </c>
      <c r="E133" s="522">
        <f>IF(+J96&lt;F132,J96,D133)</f>
        <v>603117.35714285716</v>
      </c>
      <c r="F133" s="523">
        <f t="shared" si="23"/>
        <v>4695202.8654485038</v>
      </c>
      <c r="G133" s="523">
        <f t="shared" si="24"/>
        <v>4996761.5440199319</v>
      </c>
      <c r="H133" s="526">
        <f t="shared" si="21"/>
        <v>1164973.6963002349</v>
      </c>
      <c r="I133" s="577">
        <f t="shared" si="22"/>
        <v>1164973.6963002349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4695202.8654485038</v>
      </c>
      <c r="E134" s="522">
        <f>IF(+J96&lt;F133,J96,D134)</f>
        <v>603117.35714285716</v>
      </c>
      <c r="F134" s="523">
        <f t="shared" si="23"/>
        <v>4092085.5083056465</v>
      </c>
      <c r="G134" s="523">
        <f t="shared" si="24"/>
        <v>4393644.1868770756</v>
      </c>
      <c r="H134" s="526">
        <f t="shared" si="21"/>
        <v>1097156.7097618021</v>
      </c>
      <c r="I134" s="577">
        <f t="shared" si="22"/>
        <v>1097156.7097618021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4092085.5083056465</v>
      </c>
      <c r="E135" s="522">
        <f>IF(+J96&lt;F134,J96,D135)</f>
        <v>603117.35714285716</v>
      </c>
      <c r="F135" s="523">
        <f t="shared" si="23"/>
        <v>3488968.1511627892</v>
      </c>
      <c r="G135" s="523">
        <f t="shared" si="24"/>
        <v>3790526.8297342178</v>
      </c>
      <c r="H135" s="526">
        <f t="shared" si="21"/>
        <v>1029339.7232233693</v>
      </c>
      <c r="I135" s="577">
        <f t="shared" si="22"/>
        <v>1029339.7232233693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3488968.1511627892</v>
      </c>
      <c r="E136" s="522">
        <f>IF(+J96&lt;F135,J96,D136)</f>
        <v>603117.35714285716</v>
      </c>
      <c r="F136" s="523">
        <f t="shared" si="23"/>
        <v>2885850.7940199319</v>
      </c>
      <c r="G136" s="523">
        <f t="shared" si="24"/>
        <v>3187409.4725913606</v>
      </c>
      <c r="H136" s="526">
        <f t="shared" si="21"/>
        <v>961522.73668493656</v>
      </c>
      <c r="I136" s="577">
        <f t="shared" si="22"/>
        <v>961522.73668493656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>
      <c r="B137" s="195" t="str">
        <f t="shared" si="16"/>
        <v/>
      </c>
      <c r="C137" s="507">
        <f>IF(D93="","-",+C136+1)</f>
        <v>2054</v>
      </c>
      <c r="D137" s="374">
        <f>IF(F136+SUM(E$99:E136)=D$92,F136,D$92-SUM(E$99:E136))</f>
        <v>2885850.7940199319</v>
      </c>
      <c r="E137" s="522">
        <f>IF(+J96&lt;F136,J96,D137)</f>
        <v>603117.35714285716</v>
      </c>
      <c r="F137" s="523">
        <f t="shared" si="23"/>
        <v>2282733.4368770747</v>
      </c>
      <c r="G137" s="523">
        <f t="shared" si="24"/>
        <v>2584292.1154485033</v>
      </c>
      <c r="H137" s="526">
        <f t="shared" si="21"/>
        <v>893705.75014650368</v>
      </c>
      <c r="I137" s="577">
        <f t="shared" si="22"/>
        <v>893705.75014650368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2282733.4368770747</v>
      </c>
      <c r="E138" s="522">
        <f>IF(+J96&lt;F137,J96,D138)</f>
        <v>603117.35714285716</v>
      </c>
      <c r="F138" s="523">
        <f t="shared" si="23"/>
        <v>1679616.0797342174</v>
      </c>
      <c r="G138" s="523">
        <f t="shared" si="24"/>
        <v>1981174.758305646</v>
      </c>
      <c r="H138" s="526">
        <f t="shared" si="21"/>
        <v>825888.76360807079</v>
      </c>
      <c r="I138" s="577">
        <f t="shared" si="22"/>
        <v>825888.76360807079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1679616.0797342174</v>
      </c>
      <c r="E139" s="522">
        <f>IF(+J96&lt;F138,J96,D139)</f>
        <v>603117.35714285716</v>
      </c>
      <c r="F139" s="523">
        <f t="shared" si="23"/>
        <v>1076498.7225913601</v>
      </c>
      <c r="G139" s="523">
        <f t="shared" si="24"/>
        <v>1378057.4011627887</v>
      </c>
      <c r="H139" s="526">
        <f t="shared" si="21"/>
        <v>758071.77706963802</v>
      </c>
      <c r="I139" s="577">
        <f t="shared" si="22"/>
        <v>758071.77706963802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1076498.7225913601</v>
      </c>
      <c r="E140" s="522">
        <f>IF(+J96&lt;F139,J96,D140)</f>
        <v>603117.35714285716</v>
      </c>
      <c r="F140" s="523">
        <f t="shared" si="23"/>
        <v>473381.36544850294</v>
      </c>
      <c r="G140" s="523">
        <f t="shared" si="24"/>
        <v>774940.04401993146</v>
      </c>
      <c r="H140" s="526">
        <f t="shared" si="21"/>
        <v>690254.79053120525</v>
      </c>
      <c r="I140" s="577">
        <f t="shared" si="22"/>
        <v>690254.79053120525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473381.36544850294</v>
      </c>
      <c r="E141" s="522">
        <f>IF(+J96&lt;F140,J96,D141)</f>
        <v>473381.36544850294</v>
      </c>
      <c r="F141" s="523">
        <f t="shared" si="23"/>
        <v>0</v>
      </c>
      <c r="G141" s="523">
        <f t="shared" si="24"/>
        <v>236690.68272425147</v>
      </c>
      <c r="H141" s="526">
        <f t="shared" si="21"/>
        <v>499995.83550806873</v>
      </c>
      <c r="I141" s="577">
        <f t="shared" si="22"/>
        <v>499995.83550806873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3"/>
        <v>0</v>
      </c>
      <c r="G142" s="523">
        <f t="shared" si="24"/>
        <v>0</v>
      </c>
      <c r="H142" s="526">
        <f t="shared" si="21"/>
        <v>0</v>
      </c>
      <c r="I142" s="577">
        <f t="shared" si="22"/>
        <v>0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1"/>
        <v>0</v>
      </c>
      <c r="I143" s="577">
        <f t="shared" si="22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1"/>
        <v>0</v>
      </c>
      <c r="I144" s="577">
        <f t="shared" si="22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1"/>
        <v>0</v>
      </c>
      <c r="I145" s="577">
        <f t="shared" si="22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1"/>
        <v>0</v>
      </c>
      <c r="I146" s="577">
        <f t="shared" si="22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1"/>
        <v>0</v>
      </c>
      <c r="I147" s="577">
        <f t="shared" si="22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1"/>
        <v>0</v>
      </c>
      <c r="I148" s="577">
        <f t="shared" si="22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1"/>
        <v>0</v>
      </c>
      <c r="I149" s="577">
        <f t="shared" si="22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1"/>
        <v>0</v>
      </c>
      <c r="I150" s="577">
        <f t="shared" si="22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1"/>
        <v>0</v>
      </c>
      <c r="I151" s="577">
        <f t="shared" si="22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1"/>
        <v>0</v>
      </c>
      <c r="I152" s="577">
        <f t="shared" si="22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1"/>
        <v>0</v>
      </c>
      <c r="I153" s="577">
        <f t="shared" si="22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1"/>
        <v>0</v>
      </c>
      <c r="I154" s="579">
        <f t="shared" si="22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>
      <c r="C155" s="374" t="s">
        <v>78</v>
      </c>
      <c r="D155" s="375"/>
      <c r="E155" s="375">
        <f>SUM(E99:E154)</f>
        <v>25330929.000000004</v>
      </c>
      <c r="F155" s="375"/>
      <c r="G155" s="375"/>
      <c r="H155" s="375">
        <f>SUM(H99:H154)</f>
        <v>85914713.688263103</v>
      </c>
      <c r="I155" s="375">
        <f>SUM(I99:I154)</f>
        <v>85914713.688263103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8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2088354.751908463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2088354.751908463</v>
      </c>
      <c r="O6" s="269"/>
      <c r="P6" s="269"/>
    </row>
    <row r="7" spans="1:16" ht="13.5" thickBot="1">
      <c r="C7" s="467" t="s">
        <v>48</v>
      </c>
      <c r="D7" s="624" t="s">
        <v>362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406</v>
      </c>
      <c r="E9" s="637" t="s">
        <v>405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407919.14285714284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v>2016</v>
      </c>
      <c r="D17" s="631">
        <v>9636181</v>
      </c>
      <c r="E17" s="631">
        <v>0.12709409892825937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 t="shared" ref="K17:K22" si="1">+G17</f>
        <v>1253474.1837577762</v>
      </c>
      <c r="L17" s="513">
        <f t="shared" ref="L17:L72" si="2">IF(K17&lt;&gt;0,+G17-K17,0)</f>
        <v>0</v>
      </c>
      <c r="M17" s="512">
        <f t="shared" ref="M17:M22" si="3">+H17</f>
        <v>1253474.1837577762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 t="shared" si="1"/>
        <v>2342749.0071242256</v>
      </c>
      <c r="L18" s="519">
        <f>IF(K18&lt;&gt;0,+G18-K18,0)</f>
        <v>0</v>
      </c>
      <c r="M18" s="518">
        <f t="shared" si="3"/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2363184.7060216111</v>
      </c>
      <c r="H19" s="657">
        <v>2363184.7060216111</v>
      </c>
      <c r="I19" s="511">
        <f t="shared" si="0"/>
        <v>0</v>
      </c>
      <c r="J19" s="511"/>
      <c r="K19" s="518">
        <f t="shared" si="1"/>
        <v>2363184.7060216111</v>
      </c>
      <c r="L19" s="519">
        <f>IF(K19&lt;&gt;0,+G19-K19,0)</f>
        <v>0</v>
      </c>
      <c r="M19" s="518">
        <f t="shared" si="3"/>
        <v>2363184.7060216111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2019</v>
      </c>
      <c r="D20" s="651">
        <v>15312338.924522463</v>
      </c>
      <c r="E20" s="656">
        <v>392156.39024390245</v>
      </c>
      <c r="F20" s="651">
        <v>14920182.53427856</v>
      </c>
      <c r="G20" s="650">
        <v>2313343.9268116932</v>
      </c>
      <c r="H20" s="657">
        <v>2313343.9268116932</v>
      </c>
      <c r="I20" s="511">
        <f t="shared" si="0"/>
        <v>0</v>
      </c>
      <c r="J20" s="511"/>
      <c r="K20" s="518">
        <f t="shared" si="1"/>
        <v>2313343.9268116932</v>
      </c>
      <c r="L20" s="519">
        <f>IF(K20&lt;&gt;0,+G20-K20,0)</f>
        <v>0</v>
      </c>
      <c r="M20" s="518">
        <f t="shared" si="3"/>
        <v>2313343.9268116932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2031210.1975052932</v>
      </c>
      <c r="H21" s="657">
        <v>2031210.1975052932</v>
      </c>
      <c r="I21" s="511">
        <f t="shared" si="0"/>
        <v>0</v>
      </c>
      <c r="J21" s="511"/>
      <c r="K21" s="518">
        <f t="shared" si="1"/>
        <v>2031210.1975052932</v>
      </c>
      <c r="L21" s="519">
        <f>IF(K21&lt;&gt;0,+G21-K21,0)</f>
        <v>0</v>
      </c>
      <c r="M21" s="518">
        <f t="shared" si="3"/>
        <v>2031210.1975052932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51">
        <v>15574750.195651222</v>
      </c>
      <c r="E22" s="656">
        <v>407919.14285714284</v>
      </c>
      <c r="F22" s="651">
        <v>15166831.052794078</v>
      </c>
      <c r="G22" s="650">
        <v>2037292.8099232661</v>
      </c>
      <c r="H22" s="657">
        <v>2037292.8099232661</v>
      </c>
      <c r="I22" s="511">
        <f t="shared" si="0"/>
        <v>0</v>
      </c>
      <c r="J22" s="511"/>
      <c r="K22" s="518">
        <f t="shared" si="1"/>
        <v>2037292.8099232661</v>
      </c>
      <c r="L22" s="519">
        <f>IF(K22&lt;&gt;0,+G22-K22,0)</f>
        <v>0</v>
      </c>
      <c r="M22" s="518">
        <f t="shared" si="3"/>
        <v>2037292.8099232661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>IU</v>
      </c>
      <c r="C23" s="507">
        <f>IF(D11="","-",+C22+1)</f>
        <v>2022</v>
      </c>
      <c r="D23" s="523">
        <f>IF(F22+SUM(E$17:E22)=D$10,F22,D$10-SUM(E$17:E22))</f>
        <v>15148591.22068971</v>
      </c>
      <c r="E23" s="522">
        <f>IF(+I14&lt;F22,I14,D23)</f>
        <v>407919.14285714284</v>
      </c>
      <c r="F23" s="523">
        <f t="shared" ref="F23:F72" si="7">+D23-E23</f>
        <v>14740672.077832567</v>
      </c>
      <c r="G23" s="524">
        <f t="shared" ref="G23:G49" si="8">+I$12*((D23+F23)/2)+E23</f>
        <v>2088354.751908463</v>
      </c>
      <c r="H23" s="491">
        <f t="shared" ref="H23:H49" si="9">+I$13*((D23+F23)/2)+E23</f>
        <v>2088354.751908463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14740672.077832567</v>
      </c>
      <c r="E24" s="522">
        <f>IF(+I14&lt;F23,I14,D24)</f>
        <v>407919.14285714284</v>
      </c>
      <c r="F24" s="523">
        <f t="shared" si="7"/>
        <v>14332752.934975423</v>
      </c>
      <c r="G24" s="524">
        <f t="shared" si="8"/>
        <v>2042486.6522885747</v>
      </c>
      <c r="H24" s="491">
        <f t="shared" si="9"/>
        <v>2042486.6522885747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14332752.934975423</v>
      </c>
      <c r="E25" s="522">
        <f>IF(+I14&lt;F24,I14,D25)</f>
        <v>407919.14285714284</v>
      </c>
      <c r="F25" s="523">
        <f t="shared" si="7"/>
        <v>13924833.792118279</v>
      </c>
      <c r="G25" s="524">
        <f t="shared" si="8"/>
        <v>1996618.5526686874</v>
      </c>
      <c r="H25" s="491">
        <f t="shared" si="9"/>
        <v>1996618.5526686874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13924833.792118279</v>
      </c>
      <c r="E26" s="522">
        <f>IF(+I14&lt;F25,I14,D26)</f>
        <v>407919.14285714284</v>
      </c>
      <c r="F26" s="523">
        <f t="shared" si="7"/>
        <v>13516914.649261136</v>
      </c>
      <c r="G26" s="524">
        <f t="shared" si="8"/>
        <v>1950750.4530487997</v>
      </c>
      <c r="H26" s="491">
        <f t="shared" si="9"/>
        <v>1950750.4530487997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13516914.649261136</v>
      </c>
      <c r="E27" s="522">
        <f>IF(+I14&lt;F26,I14,D27)</f>
        <v>407919.14285714284</v>
      </c>
      <c r="F27" s="523">
        <f t="shared" si="7"/>
        <v>13108995.506403992</v>
      </c>
      <c r="G27" s="524">
        <f t="shared" si="8"/>
        <v>1904882.3534289119</v>
      </c>
      <c r="H27" s="491">
        <f t="shared" si="9"/>
        <v>1904882.3534289119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13108995.506403992</v>
      </c>
      <c r="E28" s="522">
        <f>IF(+I14&lt;F27,I14,D28)</f>
        <v>407919.14285714284</v>
      </c>
      <c r="F28" s="523">
        <f t="shared" si="7"/>
        <v>12701076.363546848</v>
      </c>
      <c r="G28" s="524">
        <f t="shared" si="8"/>
        <v>1859014.2538090241</v>
      </c>
      <c r="H28" s="491">
        <f t="shared" si="9"/>
        <v>1859014.2538090241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12701076.363546848</v>
      </c>
      <c r="E29" s="522">
        <f>IF(+I14&lt;F28,I14,D29)</f>
        <v>407919.14285714284</v>
      </c>
      <c r="F29" s="523">
        <f t="shared" si="7"/>
        <v>12293157.220689705</v>
      </c>
      <c r="G29" s="524">
        <f t="shared" si="8"/>
        <v>1813146.1541891368</v>
      </c>
      <c r="H29" s="491">
        <f t="shared" si="9"/>
        <v>1813146.1541891368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12293157.220689705</v>
      </c>
      <c r="E30" s="522">
        <f>IF(+I14&lt;F29,I14,D30)</f>
        <v>407919.14285714284</v>
      </c>
      <c r="F30" s="523">
        <f t="shared" si="7"/>
        <v>11885238.077832561</v>
      </c>
      <c r="G30" s="524">
        <f t="shared" si="8"/>
        <v>1767278.0545692486</v>
      </c>
      <c r="H30" s="491">
        <f t="shared" si="9"/>
        <v>1767278.0545692486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11885238.077832561</v>
      </c>
      <c r="E31" s="522">
        <f>IF(+I14&lt;F30,I14,D31)</f>
        <v>407919.14285714284</v>
      </c>
      <c r="F31" s="523">
        <f t="shared" si="7"/>
        <v>11477318.934975417</v>
      </c>
      <c r="G31" s="524">
        <f t="shared" si="8"/>
        <v>1721409.9549493613</v>
      </c>
      <c r="H31" s="491">
        <f t="shared" si="9"/>
        <v>1721409.9549493613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11477318.934975417</v>
      </c>
      <c r="E32" s="522">
        <f>IF(+I14&lt;F31,I14,D32)</f>
        <v>407919.14285714284</v>
      </c>
      <c r="F32" s="523">
        <f t="shared" si="7"/>
        <v>11069399.792118274</v>
      </c>
      <c r="G32" s="524">
        <f t="shared" si="8"/>
        <v>1675541.8553294735</v>
      </c>
      <c r="H32" s="491">
        <f t="shared" si="9"/>
        <v>1675541.8553294735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11069399.792118274</v>
      </c>
      <c r="E33" s="522">
        <f>IF(+I14&lt;F32,I14,D33)</f>
        <v>407919.14285714284</v>
      </c>
      <c r="F33" s="523">
        <f t="shared" si="7"/>
        <v>10661480.64926113</v>
      </c>
      <c r="G33" s="524">
        <f t="shared" si="8"/>
        <v>1629673.7557095857</v>
      </c>
      <c r="H33" s="491">
        <f t="shared" si="9"/>
        <v>1629673.7557095857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10661480.64926113</v>
      </c>
      <c r="E34" s="522">
        <f>IF(+I14&lt;F33,I14,D34)</f>
        <v>407919.14285714284</v>
      </c>
      <c r="F34" s="523">
        <f t="shared" si="7"/>
        <v>10253561.506403986</v>
      </c>
      <c r="G34" s="524">
        <f t="shared" si="8"/>
        <v>1583805.656089698</v>
      </c>
      <c r="H34" s="491">
        <f t="shared" si="9"/>
        <v>1583805.656089698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10253561.506403986</v>
      </c>
      <c r="E35" s="522">
        <f>IF(+I14&lt;F34,I14,D35)</f>
        <v>407919.14285714284</v>
      </c>
      <c r="F35" s="523">
        <f t="shared" si="7"/>
        <v>9845642.3635468427</v>
      </c>
      <c r="G35" s="524">
        <f t="shared" si="8"/>
        <v>1537937.5564698102</v>
      </c>
      <c r="H35" s="491">
        <f t="shared" si="9"/>
        <v>1537937.5564698102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9845642.3635468427</v>
      </c>
      <c r="E36" s="522">
        <f>IF(+I14&lt;F35,I14,D36)</f>
        <v>407919.14285714284</v>
      </c>
      <c r="F36" s="523">
        <f t="shared" si="7"/>
        <v>9437723.2206896991</v>
      </c>
      <c r="G36" s="524">
        <f t="shared" si="8"/>
        <v>1492069.4568499224</v>
      </c>
      <c r="H36" s="491">
        <f t="shared" si="9"/>
        <v>1492069.4568499224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9437723.2206896991</v>
      </c>
      <c r="E37" s="522">
        <f>IF(+I14&lt;F36,I14,D37)</f>
        <v>407919.14285714284</v>
      </c>
      <c r="F37" s="523">
        <f t="shared" si="7"/>
        <v>9029804.0778325554</v>
      </c>
      <c r="G37" s="524">
        <f t="shared" si="8"/>
        <v>1446201.3572300351</v>
      </c>
      <c r="H37" s="491">
        <f t="shared" si="9"/>
        <v>1446201.3572300351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9029804.0778325554</v>
      </c>
      <c r="E38" s="522">
        <f>IF(+I14&lt;F37,I14,D38)</f>
        <v>407919.14285714284</v>
      </c>
      <c r="F38" s="523">
        <f t="shared" si="7"/>
        <v>8621884.9349754117</v>
      </c>
      <c r="G38" s="524">
        <f t="shared" si="8"/>
        <v>1400333.2576101469</v>
      </c>
      <c r="H38" s="491">
        <f t="shared" si="9"/>
        <v>1400333.2576101469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8621884.9349754117</v>
      </c>
      <c r="E39" s="522">
        <f>IF(+I14&lt;F38,I14,D39)</f>
        <v>407919.14285714284</v>
      </c>
      <c r="F39" s="523">
        <f t="shared" si="7"/>
        <v>8213965.792118269</v>
      </c>
      <c r="G39" s="524">
        <f t="shared" si="8"/>
        <v>1354465.1579902596</v>
      </c>
      <c r="H39" s="491">
        <f t="shared" si="9"/>
        <v>1354465.1579902596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8213965.792118269</v>
      </c>
      <c r="E40" s="522">
        <f>IF(+I14&lt;F39,I14,D40)</f>
        <v>407919.14285714284</v>
      </c>
      <c r="F40" s="523">
        <f t="shared" si="7"/>
        <v>7806046.6492611263</v>
      </c>
      <c r="G40" s="524">
        <f t="shared" si="8"/>
        <v>1308597.0583703718</v>
      </c>
      <c r="H40" s="491">
        <f t="shared" si="9"/>
        <v>1308597.0583703718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7806046.6492611263</v>
      </c>
      <c r="E41" s="522">
        <f>IF(+I14&lt;F40,I14,D41)</f>
        <v>407919.14285714284</v>
      </c>
      <c r="F41" s="523">
        <f t="shared" si="7"/>
        <v>7398127.5064039836</v>
      </c>
      <c r="G41" s="524">
        <f t="shared" si="8"/>
        <v>1262728.9587504845</v>
      </c>
      <c r="H41" s="491">
        <f t="shared" si="9"/>
        <v>1262728.9587504845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7398127.5064039836</v>
      </c>
      <c r="E42" s="522">
        <f>IF(+I14&lt;F41,I14,D42)</f>
        <v>407919.14285714284</v>
      </c>
      <c r="F42" s="523">
        <f t="shared" si="7"/>
        <v>6990208.3635468408</v>
      </c>
      <c r="G42" s="524">
        <f t="shared" si="8"/>
        <v>1216860.8591305967</v>
      </c>
      <c r="H42" s="491">
        <f t="shared" si="9"/>
        <v>1216860.8591305967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6990208.3635468408</v>
      </c>
      <c r="E43" s="522">
        <f>IF(+I14&lt;F42,I14,D43)</f>
        <v>407919.14285714284</v>
      </c>
      <c r="F43" s="523">
        <f t="shared" si="7"/>
        <v>6582289.2206896981</v>
      </c>
      <c r="G43" s="524">
        <f t="shared" si="8"/>
        <v>1170992.7595107092</v>
      </c>
      <c r="H43" s="491">
        <f t="shared" si="9"/>
        <v>1170992.7595107092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6582289.2206896981</v>
      </c>
      <c r="E44" s="522">
        <f>IF(+I14&lt;F43,I14,D44)</f>
        <v>407919.14285714284</v>
      </c>
      <c r="F44" s="523">
        <f t="shared" si="7"/>
        <v>6174370.0778325554</v>
      </c>
      <c r="G44" s="524">
        <f t="shared" si="8"/>
        <v>1125124.6598908214</v>
      </c>
      <c r="H44" s="491">
        <f t="shared" si="9"/>
        <v>1125124.6598908214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6174370.0778325554</v>
      </c>
      <c r="E45" s="522">
        <f>IF(+I14&lt;F44,I14,D45)</f>
        <v>407919.14285714284</v>
      </c>
      <c r="F45" s="523">
        <f t="shared" si="7"/>
        <v>5766450.9349754127</v>
      </c>
      <c r="G45" s="524">
        <f t="shared" si="8"/>
        <v>1079256.5602709339</v>
      </c>
      <c r="H45" s="491">
        <f t="shared" si="9"/>
        <v>1079256.5602709339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5766450.9349754127</v>
      </c>
      <c r="E46" s="522">
        <f>IF(+I14&lt;F45,I14,D46)</f>
        <v>407919.14285714284</v>
      </c>
      <c r="F46" s="523">
        <f t="shared" si="7"/>
        <v>5358531.79211827</v>
      </c>
      <c r="G46" s="524">
        <f t="shared" si="8"/>
        <v>1033388.4606510462</v>
      </c>
      <c r="H46" s="491">
        <f t="shared" si="9"/>
        <v>1033388.4606510462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5358531.79211827</v>
      </c>
      <c r="E47" s="522">
        <f>IF(+I14&lt;F46,I14,D47)</f>
        <v>407919.14285714284</v>
      </c>
      <c r="F47" s="523">
        <f t="shared" si="7"/>
        <v>4950612.6492611272</v>
      </c>
      <c r="G47" s="524">
        <f t="shared" si="8"/>
        <v>987520.36103115883</v>
      </c>
      <c r="H47" s="491">
        <f t="shared" si="9"/>
        <v>987520.36103115883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4950612.6492611272</v>
      </c>
      <c r="E48" s="522">
        <f>IF(+I14&lt;F47,I14,D48)</f>
        <v>407919.14285714284</v>
      </c>
      <c r="F48" s="523">
        <f t="shared" si="7"/>
        <v>4542693.5064039845</v>
      </c>
      <c r="G48" s="524">
        <f t="shared" si="8"/>
        <v>941652.26141127106</v>
      </c>
      <c r="H48" s="491">
        <f t="shared" si="9"/>
        <v>941652.26141127106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4542693.5064039845</v>
      </c>
      <c r="E49" s="522">
        <f>IF(+I14&lt;F48,I14,D49)</f>
        <v>407919.14285714284</v>
      </c>
      <c r="F49" s="523">
        <f t="shared" si="7"/>
        <v>4134774.3635468418</v>
      </c>
      <c r="G49" s="524">
        <f t="shared" si="8"/>
        <v>895784.16179138352</v>
      </c>
      <c r="H49" s="491">
        <f t="shared" si="9"/>
        <v>895784.16179138352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4134774.3635468418</v>
      </c>
      <c r="E50" s="522">
        <f>IF(+I14&lt;F49,I14,D50)</f>
        <v>407919.14285714284</v>
      </c>
      <c r="F50" s="523">
        <f t="shared" si="7"/>
        <v>3726855.2206896991</v>
      </c>
      <c r="G50" s="524">
        <f t="shared" ref="G50:G72" si="10">+I$12*((D50+F50)/2)+E50</f>
        <v>849916.06217149599</v>
      </c>
      <c r="H50" s="491">
        <f t="shared" ref="H50:H72" si="11">+I$13*((D50+F50)/2)+E50</f>
        <v>849916.06217149599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3726855.2206896991</v>
      </c>
      <c r="E51" s="522">
        <f>IF(+I14&lt;F50,I14,D51)</f>
        <v>407919.14285714284</v>
      </c>
      <c r="F51" s="523">
        <f t="shared" si="7"/>
        <v>3318936.0778325563</v>
      </c>
      <c r="G51" s="524">
        <f t="shared" si="10"/>
        <v>804047.96255160833</v>
      </c>
      <c r="H51" s="491">
        <f t="shared" si="11"/>
        <v>804047.96255160833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3318936.0778325563</v>
      </c>
      <c r="E52" s="522">
        <f>IF(+I14&lt;F51,I14,D52)</f>
        <v>407919.14285714284</v>
      </c>
      <c r="F52" s="523">
        <f t="shared" si="7"/>
        <v>2911016.9349754136</v>
      </c>
      <c r="G52" s="524">
        <f t="shared" si="10"/>
        <v>758179.86293172068</v>
      </c>
      <c r="H52" s="491">
        <f t="shared" si="11"/>
        <v>758179.86293172068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2911016.9349754136</v>
      </c>
      <c r="E53" s="522">
        <f>IF(+I14&lt;F52,I14,D53)</f>
        <v>407919.14285714284</v>
      </c>
      <c r="F53" s="523">
        <f t="shared" si="7"/>
        <v>2503097.7921182709</v>
      </c>
      <c r="G53" s="524">
        <f t="shared" si="10"/>
        <v>712311.76331183314</v>
      </c>
      <c r="H53" s="491">
        <f t="shared" si="11"/>
        <v>712311.76331183314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2503097.7921182709</v>
      </c>
      <c r="E54" s="522">
        <f>IF(+I14&lt;F53,I14,D54)</f>
        <v>407919.14285714284</v>
      </c>
      <c r="F54" s="523">
        <f t="shared" si="7"/>
        <v>2095178.6492611282</v>
      </c>
      <c r="G54" s="524">
        <f t="shared" si="10"/>
        <v>666443.66369194561</v>
      </c>
      <c r="H54" s="491">
        <f t="shared" si="11"/>
        <v>666443.66369194561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2095178.6492611282</v>
      </c>
      <c r="E55" s="522">
        <f>IF(+I14&lt;F54,I14,D55)</f>
        <v>407919.14285714284</v>
      </c>
      <c r="F55" s="523">
        <f t="shared" si="7"/>
        <v>1687259.5064039854</v>
      </c>
      <c r="G55" s="524">
        <f t="shared" si="10"/>
        <v>620575.56407205795</v>
      </c>
      <c r="H55" s="491">
        <f t="shared" si="11"/>
        <v>620575.56407205795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1687259.5064039854</v>
      </c>
      <c r="E56" s="522">
        <f>IF(+I14&lt;F55,I14,D56)</f>
        <v>407919.14285714284</v>
      </c>
      <c r="F56" s="523">
        <f t="shared" si="7"/>
        <v>1279340.3635468427</v>
      </c>
      <c r="G56" s="524">
        <f t="shared" si="10"/>
        <v>574707.4644521703</v>
      </c>
      <c r="H56" s="491">
        <f t="shared" si="11"/>
        <v>574707.4644521703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1279340.3635468427</v>
      </c>
      <c r="E57" s="522">
        <f>IF(+I14&lt;F56,I14,D57)</f>
        <v>407919.14285714284</v>
      </c>
      <c r="F57" s="523">
        <f t="shared" si="7"/>
        <v>871421.22068969987</v>
      </c>
      <c r="G57" s="524">
        <f t="shared" si="10"/>
        <v>528839.36483228276</v>
      </c>
      <c r="H57" s="491">
        <f t="shared" si="11"/>
        <v>528839.36483228276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871421.22068969987</v>
      </c>
      <c r="E58" s="522">
        <f>IF(+I14&lt;F57,I14,D58)</f>
        <v>407919.14285714284</v>
      </c>
      <c r="F58" s="523">
        <f t="shared" si="7"/>
        <v>463502.07783255703</v>
      </c>
      <c r="G58" s="524">
        <f t="shared" si="10"/>
        <v>482971.26521239511</v>
      </c>
      <c r="H58" s="491">
        <f t="shared" si="11"/>
        <v>482971.26521239511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463502.07783255703</v>
      </c>
      <c r="E59" s="522">
        <f>IF(+I14&lt;F58,I14,D59)</f>
        <v>407919.14285714284</v>
      </c>
      <c r="F59" s="523">
        <f t="shared" si="7"/>
        <v>55582.934975414188</v>
      </c>
      <c r="G59" s="524">
        <f t="shared" si="10"/>
        <v>437103.16559250752</v>
      </c>
      <c r="H59" s="491">
        <f t="shared" si="11"/>
        <v>437103.16559250752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55582.934975414188</v>
      </c>
      <c r="E60" s="522">
        <f>IF(+I14&lt;F59,I14,D60)</f>
        <v>55582.934975414188</v>
      </c>
      <c r="F60" s="523">
        <f t="shared" si="7"/>
        <v>0</v>
      </c>
      <c r="G60" s="524">
        <f t="shared" si="10"/>
        <v>58707.921438124627</v>
      </c>
      <c r="H60" s="491">
        <f t="shared" si="11"/>
        <v>58707.921438124627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17132604.000000004</v>
      </c>
      <c r="F73" s="375"/>
      <c r="G73" s="375">
        <f>SUM(G17:G72)</f>
        <v>59120934.22634995</v>
      </c>
      <c r="H73" s="375">
        <f>SUM(H17:H72)</f>
        <v>59120934.22634995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2031210.1975052932</v>
      </c>
      <c r="N87" s="546">
        <f>IF(J92&lt;D11,0,VLOOKUP(J92,C17:O72,11))</f>
        <v>2031210.1975052932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2109329.5627079071</v>
      </c>
      <c r="N88" s="550">
        <f>IF(J92&lt;D11,0,VLOOKUP(J92,C99:P154,7))</f>
        <v>2109329.5627079071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78119.365202613873</v>
      </c>
      <c r="N89" s="555">
        <f>+N88-N87</f>
        <v>78119.365202613873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17132604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407919.14285714284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12">+I99-H99</f>
        <v>0</v>
      </c>
      <c r="K99" s="514"/>
      <c r="L99" s="512">
        <f>+H99</f>
        <v>1328555.0538499958</v>
      </c>
      <c r="M99" s="513">
        <f t="shared" ref="M99:M130" si="13">IF(L99&lt;&gt;0,+H99-L99,0)</f>
        <v>0</v>
      </c>
      <c r="N99" s="512">
        <f>+I99</f>
        <v>1328555.0538499958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12"/>
        <v>0</v>
      </c>
      <c r="K100" s="514"/>
      <c r="L100" s="655">
        <f>+H100</f>
        <v>2163315.383026443</v>
      </c>
      <c r="M100" s="514">
        <f t="shared" si="13"/>
        <v>0</v>
      </c>
      <c r="N100" s="655">
        <f>+I100</f>
        <v>2163315.383026443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>IU</v>
      </c>
      <c r="C101" s="507">
        <f>IF(D93="","-",+C100+1)</f>
        <v>2019</v>
      </c>
      <c r="D101" s="629">
        <v>16418603.101190476</v>
      </c>
      <c r="E101" s="630">
        <v>398432.65116279072</v>
      </c>
      <c r="F101" s="631">
        <v>16020170.450027686</v>
      </c>
      <c r="G101" s="631">
        <v>16219386.77560908</v>
      </c>
      <c r="H101" s="633">
        <v>2134564.6762010739</v>
      </c>
      <c r="I101" s="634">
        <v>2134564.6762010739</v>
      </c>
      <c r="J101" s="514">
        <f t="shared" si="12"/>
        <v>0</v>
      </c>
      <c r="K101" s="514"/>
      <c r="L101" s="655">
        <f>+H101</f>
        <v>2134564.6762010739</v>
      </c>
      <c r="M101" s="514">
        <f t="shared" ref="M101:M102" si="17">IF(L101&lt;&gt;0,+H101-L101,0)</f>
        <v>0</v>
      </c>
      <c r="N101" s="655">
        <f>+I101</f>
        <v>2134564.6762010739</v>
      </c>
      <c r="O101" s="514">
        <f t="shared" si="14"/>
        <v>0</v>
      </c>
      <c r="P101" s="514">
        <f t="shared" si="15"/>
        <v>0</v>
      </c>
    </row>
    <row r="102" spans="1:16">
      <c r="B102" s="195" t="str">
        <f t="shared" si="16"/>
        <v/>
      </c>
      <c r="C102" s="507">
        <f>IF(D93="","-",+C101+1)</f>
        <v>2020</v>
      </c>
      <c r="D102" s="629">
        <v>16020170.450027686</v>
      </c>
      <c r="E102" s="630">
        <v>407919.14285714284</v>
      </c>
      <c r="F102" s="631">
        <v>15612251.307170542</v>
      </c>
      <c r="G102" s="631">
        <v>15816210.878599115</v>
      </c>
      <c r="H102" s="633">
        <v>2109329.5627079071</v>
      </c>
      <c r="I102" s="634">
        <v>2109329.5627079071</v>
      </c>
      <c r="J102" s="514">
        <f t="shared" si="12"/>
        <v>0</v>
      </c>
      <c r="K102" s="514"/>
      <c r="L102" s="655">
        <f>+H102</f>
        <v>2109329.5627079071</v>
      </c>
      <c r="M102" s="514">
        <f t="shared" si="17"/>
        <v>0</v>
      </c>
      <c r="N102" s="655">
        <f>+I102</f>
        <v>2109329.5627079071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15612251.307170542</v>
      </c>
      <c r="E103" s="522">
        <f>IF(+J96&lt;F102,J96,D103)</f>
        <v>407919.14285714284</v>
      </c>
      <c r="F103" s="523">
        <f t="shared" ref="F103:F154" si="18">+D103-E103</f>
        <v>15204332.164313398</v>
      </c>
      <c r="G103" s="523">
        <f t="shared" ref="G103:G154" si="19">+(F103+D103)/2</f>
        <v>15408291.735741969</v>
      </c>
      <c r="H103" s="526">
        <f t="shared" ref="H103:H154" si="20">+J$94*G103+E103</f>
        <v>2140490.5915935258</v>
      </c>
      <c r="I103" s="577">
        <f t="shared" ref="I103:I154" si="21">+J$95*G103+E103</f>
        <v>2140490.5915935258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15204332.164313398</v>
      </c>
      <c r="E104" s="522">
        <f>IF(+J96&lt;F103,J96,D104)</f>
        <v>407919.14285714284</v>
      </c>
      <c r="F104" s="523">
        <f t="shared" si="18"/>
        <v>14796413.021456255</v>
      </c>
      <c r="G104" s="523">
        <f t="shared" si="19"/>
        <v>15000372.592884827</v>
      </c>
      <c r="H104" s="526">
        <f t="shared" si="20"/>
        <v>2094622.4919736385</v>
      </c>
      <c r="I104" s="577">
        <f t="shared" si="21"/>
        <v>2094622.4919736385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14796413.021456255</v>
      </c>
      <c r="E105" s="522">
        <f>IF(+J96&lt;F104,J96,D105)</f>
        <v>407919.14285714284</v>
      </c>
      <c r="F105" s="523">
        <f t="shared" si="18"/>
        <v>14388493.878599111</v>
      </c>
      <c r="G105" s="523">
        <f t="shared" si="19"/>
        <v>14592453.450027682</v>
      </c>
      <c r="H105" s="526">
        <f t="shared" si="20"/>
        <v>2048754.3923537508</v>
      </c>
      <c r="I105" s="577">
        <f t="shared" si="21"/>
        <v>2048754.3923537508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14388493.878599111</v>
      </c>
      <c r="E106" s="522">
        <f>IF(+J96&lt;F105,J96,D106)</f>
        <v>407919.14285714284</v>
      </c>
      <c r="F106" s="523">
        <f t="shared" si="18"/>
        <v>13980574.735741967</v>
      </c>
      <c r="G106" s="523">
        <f t="shared" si="19"/>
        <v>14184534.30717054</v>
      </c>
      <c r="H106" s="526">
        <f t="shared" si="20"/>
        <v>2002886.292733863</v>
      </c>
      <c r="I106" s="577">
        <f t="shared" si="21"/>
        <v>2002886.292733863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13980574.735741967</v>
      </c>
      <c r="E107" s="522">
        <f>IF(+J96&lt;F106,J96,D107)</f>
        <v>407919.14285714284</v>
      </c>
      <c r="F107" s="523">
        <f t="shared" si="18"/>
        <v>13572655.592884824</v>
      </c>
      <c r="G107" s="523">
        <f t="shared" si="19"/>
        <v>13776615.164313395</v>
      </c>
      <c r="H107" s="526">
        <f t="shared" si="20"/>
        <v>1957018.1931139752</v>
      </c>
      <c r="I107" s="577">
        <f t="shared" si="21"/>
        <v>1957018.1931139752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13572655.592884824</v>
      </c>
      <c r="E108" s="522">
        <f>IF(+J96&lt;F107,J96,D108)</f>
        <v>407919.14285714284</v>
      </c>
      <c r="F108" s="523">
        <f t="shared" si="18"/>
        <v>13164736.45002768</v>
      </c>
      <c r="G108" s="523">
        <f t="shared" si="19"/>
        <v>13368696.021456253</v>
      </c>
      <c r="H108" s="526">
        <f t="shared" si="20"/>
        <v>1911150.0934940879</v>
      </c>
      <c r="I108" s="577">
        <f t="shared" si="21"/>
        <v>1911150.0934940879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13164736.45002768</v>
      </c>
      <c r="E109" s="522">
        <f>IF(+J96&lt;F108,J96,D109)</f>
        <v>407919.14285714284</v>
      </c>
      <c r="F109" s="523">
        <f t="shared" si="18"/>
        <v>12756817.307170536</v>
      </c>
      <c r="G109" s="523">
        <f t="shared" si="19"/>
        <v>12960776.878599107</v>
      </c>
      <c r="H109" s="526">
        <f t="shared" si="20"/>
        <v>1865281.9938741997</v>
      </c>
      <c r="I109" s="577">
        <f t="shared" si="21"/>
        <v>1865281.9938741997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12756817.307170536</v>
      </c>
      <c r="E110" s="522">
        <f>IF(+J96&lt;F109,J96,D110)</f>
        <v>407919.14285714284</v>
      </c>
      <c r="F110" s="523">
        <f t="shared" si="18"/>
        <v>12348898.164313393</v>
      </c>
      <c r="G110" s="523">
        <f t="shared" si="19"/>
        <v>12552857.735741965</v>
      </c>
      <c r="H110" s="526">
        <f t="shared" si="20"/>
        <v>1819413.8942543124</v>
      </c>
      <c r="I110" s="577">
        <f t="shared" si="21"/>
        <v>1819413.8942543124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12348898.164313393</v>
      </c>
      <c r="E111" s="522">
        <f>IF(+J96&lt;F110,J96,D111)</f>
        <v>407919.14285714284</v>
      </c>
      <c r="F111" s="523">
        <f t="shared" si="18"/>
        <v>11940979.021456249</v>
      </c>
      <c r="G111" s="523">
        <f t="shared" si="19"/>
        <v>12144938.59288482</v>
      </c>
      <c r="H111" s="526">
        <f t="shared" si="20"/>
        <v>1773545.7946344246</v>
      </c>
      <c r="I111" s="577">
        <f t="shared" si="21"/>
        <v>1773545.7946344246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11940979.021456249</v>
      </c>
      <c r="E112" s="522">
        <f>IF(+J96&lt;F111,J96,D112)</f>
        <v>407919.14285714284</v>
      </c>
      <c r="F112" s="523">
        <f t="shared" si="18"/>
        <v>11533059.878599105</v>
      </c>
      <c r="G112" s="523">
        <f t="shared" si="19"/>
        <v>11737019.450027678</v>
      </c>
      <c r="H112" s="526">
        <f t="shared" si="20"/>
        <v>1727677.6950145368</v>
      </c>
      <c r="I112" s="577">
        <f t="shared" si="21"/>
        <v>1727677.6950145368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11533059.878599105</v>
      </c>
      <c r="E113" s="522">
        <f>IF(+J96&lt;F112,J96,D113)</f>
        <v>407919.14285714284</v>
      </c>
      <c r="F113" s="523">
        <f t="shared" si="18"/>
        <v>11125140.735741962</v>
      </c>
      <c r="G113" s="523">
        <f t="shared" si="19"/>
        <v>11329100.307170533</v>
      </c>
      <c r="H113" s="526">
        <f t="shared" si="20"/>
        <v>1681809.5953946491</v>
      </c>
      <c r="I113" s="577">
        <f t="shared" si="21"/>
        <v>1681809.5953946491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11125140.735741962</v>
      </c>
      <c r="E114" s="522">
        <f>IF(+J96&lt;F113,J96,D114)</f>
        <v>407919.14285714284</v>
      </c>
      <c r="F114" s="523">
        <f t="shared" si="18"/>
        <v>10717221.592884818</v>
      </c>
      <c r="G114" s="523">
        <f t="shared" si="19"/>
        <v>10921181.164313391</v>
      </c>
      <c r="H114" s="526">
        <f t="shared" si="20"/>
        <v>1635941.4957747613</v>
      </c>
      <c r="I114" s="577">
        <f t="shared" si="21"/>
        <v>1635941.4957747613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10717221.592884818</v>
      </c>
      <c r="E115" s="522">
        <f>IF(+J96&lt;F114,J96,D115)</f>
        <v>407919.14285714284</v>
      </c>
      <c r="F115" s="523">
        <f t="shared" si="18"/>
        <v>10309302.450027674</v>
      </c>
      <c r="G115" s="523">
        <f t="shared" si="19"/>
        <v>10513262.021456245</v>
      </c>
      <c r="H115" s="526">
        <f t="shared" si="20"/>
        <v>1590073.3961548735</v>
      </c>
      <c r="I115" s="577">
        <f t="shared" si="21"/>
        <v>1590073.3961548735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10309302.450027674</v>
      </c>
      <c r="E116" s="522">
        <f>IF(+J96&lt;F115,J96,D116)</f>
        <v>407919.14285714284</v>
      </c>
      <c r="F116" s="523">
        <f t="shared" si="18"/>
        <v>9901383.3071705308</v>
      </c>
      <c r="G116" s="523">
        <f t="shared" si="19"/>
        <v>10105342.878599104</v>
      </c>
      <c r="H116" s="526">
        <f t="shared" si="20"/>
        <v>1544205.2965349862</v>
      </c>
      <c r="I116" s="577">
        <f t="shared" si="21"/>
        <v>1544205.2965349862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9901383.3071705308</v>
      </c>
      <c r="E117" s="522">
        <f>IF(+J96&lt;F116,J96,D117)</f>
        <v>407919.14285714284</v>
      </c>
      <c r="F117" s="523">
        <f t="shared" si="18"/>
        <v>9493464.1643133871</v>
      </c>
      <c r="G117" s="523">
        <f t="shared" si="19"/>
        <v>9697423.735741958</v>
      </c>
      <c r="H117" s="526">
        <f t="shared" si="20"/>
        <v>1498337.196915098</v>
      </c>
      <c r="I117" s="577">
        <f t="shared" si="21"/>
        <v>1498337.196915098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9493464.1643133871</v>
      </c>
      <c r="E118" s="522">
        <f>IF(+J96&lt;F117,J96,D118)</f>
        <v>407919.14285714284</v>
      </c>
      <c r="F118" s="523">
        <f t="shared" si="18"/>
        <v>9085545.0214562435</v>
      </c>
      <c r="G118" s="523">
        <f t="shared" si="19"/>
        <v>9289504.5928848162</v>
      </c>
      <c r="H118" s="526">
        <f t="shared" si="20"/>
        <v>1452469.0972952107</v>
      </c>
      <c r="I118" s="577">
        <f t="shared" si="21"/>
        <v>1452469.0972952107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9085545.0214562435</v>
      </c>
      <c r="E119" s="522">
        <f>IF(+J96&lt;F118,J96,D119)</f>
        <v>407919.14285714284</v>
      </c>
      <c r="F119" s="523">
        <f t="shared" si="18"/>
        <v>8677625.8785990998</v>
      </c>
      <c r="G119" s="523">
        <f t="shared" si="19"/>
        <v>8881585.4500276707</v>
      </c>
      <c r="H119" s="526">
        <f t="shared" si="20"/>
        <v>1406600.9976753229</v>
      </c>
      <c r="I119" s="577">
        <f t="shared" si="21"/>
        <v>1406600.9976753229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8677625.8785990998</v>
      </c>
      <c r="E120" s="522">
        <f>IF(+J96&lt;F119,J96,D120)</f>
        <v>407919.14285714284</v>
      </c>
      <c r="F120" s="523">
        <f t="shared" si="18"/>
        <v>8269706.7357419571</v>
      </c>
      <c r="G120" s="523">
        <f t="shared" si="19"/>
        <v>8473666.3071705289</v>
      </c>
      <c r="H120" s="526">
        <f t="shared" si="20"/>
        <v>1360732.8980554352</v>
      </c>
      <c r="I120" s="577">
        <f t="shared" si="21"/>
        <v>1360732.8980554352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8269706.7357419571</v>
      </c>
      <c r="E121" s="522">
        <f>IF(+J96&lt;F120,J96,D121)</f>
        <v>407919.14285714284</v>
      </c>
      <c r="F121" s="523">
        <f t="shared" si="18"/>
        <v>7861787.5928848144</v>
      </c>
      <c r="G121" s="523">
        <f t="shared" si="19"/>
        <v>8065747.1643133853</v>
      </c>
      <c r="H121" s="526">
        <f t="shared" si="20"/>
        <v>1314864.7984355476</v>
      </c>
      <c r="I121" s="577">
        <f t="shared" si="21"/>
        <v>1314864.7984355476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7861787.5928848144</v>
      </c>
      <c r="E122" s="522">
        <f>IF(+J96&lt;F121,J96,D122)</f>
        <v>407919.14285714284</v>
      </c>
      <c r="F122" s="523">
        <f t="shared" si="18"/>
        <v>7453868.4500276716</v>
      </c>
      <c r="G122" s="523">
        <f t="shared" si="19"/>
        <v>7657828.0214562435</v>
      </c>
      <c r="H122" s="526">
        <f t="shared" si="20"/>
        <v>1268996.6988156601</v>
      </c>
      <c r="I122" s="577">
        <f t="shared" si="21"/>
        <v>1268996.6988156601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7453868.4500276716</v>
      </c>
      <c r="E123" s="522">
        <f>IF(+J96&lt;F122,J96,D123)</f>
        <v>407919.14285714284</v>
      </c>
      <c r="F123" s="523">
        <f t="shared" si="18"/>
        <v>7045949.3071705289</v>
      </c>
      <c r="G123" s="523">
        <f t="shared" si="19"/>
        <v>7249908.8785990998</v>
      </c>
      <c r="H123" s="526">
        <f t="shared" si="20"/>
        <v>1223128.5991957723</v>
      </c>
      <c r="I123" s="577">
        <f t="shared" si="21"/>
        <v>1223128.5991957723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7045949.3071705289</v>
      </c>
      <c r="E124" s="522">
        <f>IF(+J96&lt;F123,J96,D124)</f>
        <v>407919.14285714284</v>
      </c>
      <c r="F124" s="523">
        <f t="shared" si="18"/>
        <v>6638030.1643133862</v>
      </c>
      <c r="G124" s="523">
        <f t="shared" si="19"/>
        <v>6841989.735741958</v>
      </c>
      <c r="H124" s="526">
        <f t="shared" si="20"/>
        <v>1177260.499575885</v>
      </c>
      <c r="I124" s="577">
        <f t="shared" si="21"/>
        <v>1177260.499575885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6638030.1643133862</v>
      </c>
      <c r="E125" s="522">
        <f>IF(+J96&lt;F124,J96,D125)</f>
        <v>407919.14285714284</v>
      </c>
      <c r="F125" s="523">
        <f t="shared" si="18"/>
        <v>6230111.0214562435</v>
      </c>
      <c r="G125" s="523">
        <f t="shared" si="19"/>
        <v>6434070.5928848144</v>
      </c>
      <c r="H125" s="526">
        <f t="shared" si="20"/>
        <v>1131392.3999559972</v>
      </c>
      <c r="I125" s="577">
        <f t="shared" si="21"/>
        <v>1131392.3999559972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6230111.0214562435</v>
      </c>
      <c r="E126" s="522">
        <f>IF(+J96&lt;F125,J96,D126)</f>
        <v>407919.14285714284</v>
      </c>
      <c r="F126" s="523">
        <f t="shared" si="18"/>
        <v>5822191.8785991007</v>
      </c>
      <c r="G126" s="523">
        <f t="shared" si="19"/>
        <v>6026151.4500276726</v>
      </c>
      <c r="H126" s="526">
        <f t="shared" si="20"/>
        <v>1085524.3003361097</v>
      </c>
      <c r="I126" s="577">
        <f t="shared" si="21"/>
        <v>1085524.3003361097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5822191.8785991007</v>
      </c>
      <c r="E127" s="522">
        <f>IF(+J96&lt;F126,J96,D127)</f>
        <v>407919.14285714284</v>
      </c>
      <c r="F127" s="523">
        <f t="shared" si="18"/>
        <v>5414272.735741958</v>
      </c>
      <c r="G127" s="523">
        <f t="shared" si="19"/>
        <v>5618232.3071705289</v>
      </c>
      <c r="H127" s="526">
        <f t="shared" si="20"/>
        <v>1039656.2007162221</v>
      </c>
      <c r="I127" s="577">
        <f t="shared" si="21"/>
        <v>1039656.2007162221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5414272.735741958</v>
      </c>
      <c r="E128" s="522">
        <f>IF(+J96&lt;F127,J96,D128)</f>
        <v>407919.14285714284</v>
      </c>
      <c r="F128" s="523">
        <f t="shared" si="18"/>
        <v>5006353.5928848153</v>
      </c>
      <c r="G128" s="523">
        <f t="shared" si="19"/>
        <v>5210313.1643133871</v>
      </c>
      <c r="H128" s="526">
        <f t="shared" si="20"/>
        <v>993788.10109633452</v>
      </c>
      <c r="I128" s="577">
        <f t="shared" si="21"/>
        <v>993788.10109633452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5006353.5928848153</v>
      </c>
      <c r="E129" s="522">
        <f>IF(+J96&lt;F128,J96,D129)</f>
        <v>407919.14285714284</v>
      </c>
      <c r="F129" s="523">
        <f t="shared" si="18"/>
        <v>4598434.4500276726</v>
      </c>
      <c r="G129" s="523">
        <f t="shared" si="19"/>
        <v>4802394.0214562435</v>
      </c>
      <c r="H129" s="526">
        <f t="shared" si="20"/>
        <v>947920.00147644687</v>
      </c>
      <c r="I129" s="577">
        <f t="shared" si="21"/>
        <v>947920.00147644687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4598434.4500276726</v>
      </c>
      <c r="E130" s="522">
        <f>IF(+J96&lt;F129,J96,D130)</f>
        <v>407919.14285714284</v>
      </c>
      <c r="F130" s="523">
        <f t="shared" si="18"/>
        <v>4190515.3071705298</v>
      </c>
      <c r="G130" s="523">
        <f t="shared" si="19"/>
        <v>4394474.8785991017</v>
      </c>
      <c r="H130" s="526">
        <f t="shared" si="20"/>
        <v>902051.90185655933</v>
      </c>
      <c r="I130" s="577">
        <f t="shared" si="21"/>
        <v>902051.90185655933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4190515.3071705298</v>
      </c>
      <c r="E131" s="522">
        <f>IF(+J96&lt;F130,J96,D131)</f>
        <v>407919.14285714284</v>
      </c>
      <c r="F131" s="523">
        <f t="shared" si="18"/>
        <v>3782596.1643133871</v>
      </c>
      <c r="G131" s="523">
        <f t="shared" si="19"/>
        <v>3986555.7357419585</v>
      </c>
      <c r="H131" s="526">
        <f t="shared" si="20"/>
        <v>856183.80223667168</v>
      </c>
      <c r="I131" s="577">
        <f t="shared" si="21"/>
        <v>856183.80223667168</v>
      </c>
      <c r="J131" s="514">
        <f t="shared" ref="J131:J154" si="22">+I541-H541</f>
        <v>0</v>
      </c>
      <c r="K131" s="514"/>
      <c r="L131" s="525"/>
      <c r="M131" s="514">
        <f t="shared" ref="M131:M154" si="23">IF(L541&lt;&gt;0,+H541-L541,0)</f>
        <v>0</v>
      </c>
      <c r="N131" s="525"/>
      <c r="O131" s="514">
        <f t="shared" ref="O131:O154" si="24">IF(N541&lt;&gt;0,+I541-N541,0)</f>
        <v>0</v>
      </c>
      <c r="P131" s="514">
        <f t="shared" ref="P131:P154" si="25">+O541-M541</f>
        <v>0</v>
      </c>
    </row>
    <row r="132" spans="2:16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3782596.1643133871</v>
      </c>
      <c r="E132" s="522">
        <f>IF(+J96&lt;F131,J96,D132)</f>
        <v>407919.14285714284</v>
      </c>
      <c r="F132" s="523">
        <f t="shared" si="18"/>
        <v>3374677.0214562444</v>
      </c>
      <c r="G132" s="523">
        <f t="shared" si="19"/>
        <v>3578636.5928848158</v>
      </c>
      <c r="H132" s="526">
        <f t="shared" si="20"/>
        <v>810315.70261678402</v>
      </c>
      <c r="I132" s="577">
        <f t="shared" si="21"/>
        <v>810315.70261678402</v>
      </c>
      <c r="J132" s="514">
        <f t="shared" si="22"/>
        <v>0</v>
      </c>
      <c r="K132" s="514"/>
      <c r="L132" s="525"/>
      <c r="M132" s="514">
        <f t="shared" si="23"/>
        <v>0</v>
      </c>
      <c r="N132" s="525"/>
      <c r="O132" s="514">
        <f t="shared" si="24"/>
        <v>0</v>
      </c>
      <c r="P132" s="514">
        <f t="shared" si="25"/>
        <v>0</v>
      </c>
    </row>
    <row r="133" spans="2:16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3374677.0214562444</v>
      </c>
      <c r="E133" s="522">
        <f>IF(+J96&lt;F132,J96,D133)</f>
        <v>407919.14285714284</v>
      </c>
      <c r="F133" s="523">
        <f t="shared" si="18"/>
        <v>2966757.8785991017</v>
      </c>
      <c r="G133" s="523">
        <f t="shared" si="19"/>
        <v>3170717.450027673</v>
      </c>
      <c r="H133" s="526">
        <f t="shared" si="20"/>
        <v>764447.60299689649</v>
      </c>
      <c r="I133" s="577">
        <f t="shared" si="21"/>
        <v>764447.60299689649</v>
      </c>
      <c r="J133" s="514">
        <f t="shared" si="22"/>
        <v>0</v>
      </c>
      <c r="K133" s="514"/>
      <c r="L133" s="525"/>
      <c r="M133" s="514">
        <f t="shared" si="23"/>
        <v>0</v>
      </c>
      <c r="N133" s="525"/>
      <c r="O133" s="514">
        <f t="shared" si="24"/>
        <v>0</v>
      </c>
      <c r="P133" s="514">
        <f t="shared" si="25"/>
        <v>0</v>
      </c>
    </row>
    <row r="134" spans="2:16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2966757.8785991017</v>
      </c>
      <c r="E134" s="522">
        <f>IF(+J96&lt;F133,J96,D134)</f>
        <v>407919.14285714284</v>
      </c>
      <c r="F134" s="523">
        <f t="shared" si="18"/>
        <v>2558838.735741959</v>
      </c>
      <c r="G134" s="523">
        <f t="shared" si="19"/>
        <v>2762798.3071705303</v>
      </c>
      <c r="H134" s="526">
        <f t="shared" si="20"/>
        <v>718579.50337700895</v>
      </c>
      <c r="I134" s="577">
        <f t="shared" si="21"/>
        <v>718579.50337700895</v>
      </c>
      <c r="J134" s="514">
        <f t="shared" si="22"/>
        <v>0</v>
      </c>
      <c r="K134" s="514"/>
      <c r="L134" s="525"/>
      <c r="M134" s="514">
        <f t="shared" si="23"/>
        <v>0</v>
      </c>
      <c r="N134" s="525"/>
      <c r="O134" s="514">
        <f t="shared" si="24"/>
        <v>0</v>
      </c>
      <c r="P134" s="514">
        <f t="shared" si="25"/>
        <v>0</v>
      </c>
    </row>
    <row r="135" spans="2:16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2558838.735741959</v>
      </c>
      <c r="E135" s="522">
        <f>IF(+J96&lt;F134,J96,D135)</f>
        <v>407919.14285714284</v>
      </c>
      <c r="F135" s="523">
        <f t="shared" si="18"/>
        <v>2150919.5928848162</v>
      </c>
      <c r="G135" s="523">
        <f t="shared" si="19"/>
        <v>2354879.1643133876</v>
      </c>
      <c r="H135" s="526">
        <f t="shared" si="20"/>
        <v>672711.4037571213</v>
      </c>
      <c r="I135" s="577">
        <f t="shared" si="21"/>
        <v>672711.4037571213</v>
      </c>
      <c r="J135" s="514">
        <f t="shared" si="22"/>
        <v>0</v>
      </c>
      <c r="K135" s="514"/>
      <c r="L135" s="525"/>
      <c r="M135" s="514">
        <f t="shared" si="23"/>
        <v>0</v>
      </c>
      <c r="N135" s="525"/>
      <c r="O135" s="514">
        <f t="shared" si="24"/>
        <v>0</v>
      </c>
      <c r="P135" s="514">
        <f t="shared" si="25"/>
        <v>0</v>
      </c>
    </row>
    <row r="136" spans="2:16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2150919.5928848162</v>
      </c>
      <c r="E136" s="522">
        <f>IF(+J96&lt;F135,J96,D136)</f>
        <v>407919.14285714284</v>
      </c>
      <c r="F136" s="523">
        <f t="shared" si="18"/>
        <v>1743000.4500276735</v>
      </c>
      <c r="G136" s="523">
        <f t="shared" si="19"/>
        <v>1946960.0214562449</v>
      </c>
      <c r="H136" s="526">
        <f t="shared" si="20"/>
        <v>626843.30413723364</v>
      </c>
      <c r="I136" s="577">
        <f t="shared" si="21"/>
        <v>626843.30413723364</v>
      </c>
      <c r="J136" s="514">
        <f t="shared" si="22"/>
        <v>0</v>
      </c>
      <c r="K136" s="514"/>
      <c r="L136" s="525"/>
      <c r="M136" s="514">
        <f t="shared" si="23"/>
        <v>0</v>
      </c>
      <c r="N136" s="525"/>
      <c r="O136" s="514">
        <f t="shared" si="24"/>
        <v>0</v>
      </c>
      <c r="P136" s="514">
        <f t="shared" si="25"/>
        <v>0</v>
      </c>
    </row>
    <row r="137" spans="2:16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1743000.4500276735</v>
      </c>
      <c r="E137" s="522">
        <f>IF(+J96&lt;F136,J96,D137)</f>
        <v>407919.14285714284</v>
      </c>
      <c r="F137" s="523">
        <f t="shared" si="18"/>
        <v>1335081.3071705308</v>
      </c>
      <c r="G137" s="523">
        <f t="shared" si="19"/>
        <v>1539040.8785991021</v>
      </c>
      <c r="H137" s="526">
        <f t="shared" si="20"/>
        <v>580975.20451734611</v>
      </c>
      <c r="I137" s="577">
        <f t="shared" si="21"/>
        <v>580975.20451734611</v>
      </c>
      <c r="J137" s="514">
        <f t="shared" si="22"/>
        <v>0</v>
      </c>
      <c r="K137" s="514"/>
      <c r="L137" s="525"/>
      <c r="M137" s="514">
        <f t="shared" si="23"/>
        <v>0</v>
      </c>
      <c r="N137" s="525"/>
      <c r="O137" s="514">
        <f t="shared" si="24"/>
        <v>0</v>
      </c>
      <c r="P137" s="514">
        <f t="shared" si="25"/>
        <v>0</v>
      </c>
    </row>
    <row r="138" spans="2:16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1335081.3071705308</v>
      </c>
      <c r="E138" s="522">
        <f>IF(+J96&lt;F137,J96,D138)</f>
        <v>407919.14285714284</v>
      </c>
      <c r="F138" s="523">
        <f t="shared" si="18"/>
        <v>927162.16431338794</v>
      </c>
      <c r="G138" s="523">
        <f t="shared" si="19"/>
        <v>1131121.7357419594</v>
      </c>
      <c r="H138" s="526">
        <f t="shared" si="20"/>
        <v>535107.10489745846</v>
      </c>
      <c r="I138" s="577">
        <f t="shared" si="21"/>
        <v>535107.10489745846</v>
      </c>
      <c r="J138" s="514">
        <f t="shared" si="22"/>
        <v>0</v>
      </c>
      <c r="K138" s="514"/>
      <c r="L138" s="525"/>
      <c r="M138" s="514">
        <f t="shared" si="23"/>
        <v>0</v>
      </c>
      <c r="N138" s="525"/>
      <c r="O138" s="514">
        <f t="shared" si="24"/>
        <v>0</v>
      </c>
      <c r="P138" s="514">
        <f t="shared" si="25"/>
        <v>0</v>
      </c>
    </row>
    <row r="139" spans="2:16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927162.16431338794</v>
      </c>
      <c r="E139" s="522">
        <f>IF(+J96&lt;F138,J96,D139)</f>
        <v>407919.14285714284</v>
      </c>
      <c r="F139" s="523">
        <f t="shared" si="18"/>
        <v>519243.0214562451</v>
      </c>
      <c r="G139" s="523">
        <f t="shared" si="19"/>
        <v>723202.59288481646</v>
      </c>
      <c r="H139" s="526">
        <f t="shared" si="20"/>
        <v>489239.00527757086</v>
      </c>
      <c r="I139" s="577">
        <f t="shared" si="21"/>
        <v>489239.00527757086</v>
      </c>
      <c r="J139" s="514">
        <f t="shared" si="22"/>
        <v>0</v>
      </c>
      <c r="K139" s="514"/>
      <c r="L139" s="525"/>
      <c r="M139" s="514">
        <f t="shared" si="23"/>
        <v>0</v>
      </c>
      <c r="N139" s="525"/>
      <c r="O139" s="514">
        <f t="shared" si="24"/>
        <v>0</v>
      </c>
      <c r="P139" s="514">
        <f t="shared" si="25"/>
        <v>0</v>
      </c>
    </row>
    <row r="140" spans="2:16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519243.0214562451</v>
      </c>
      <c r="E140" s="522">
        <f>IF(+J96&lt;F139,J96,D140)</f>
        <v>407919.14285714284</v>
      </c>
      <c r="F140" s="523">
        <f t="shared" si="18"/>
        <v>111323.87859910226</v>
      </c>
      <c r="G140" s="523">
        <f t="shared" si="19"/>
        <v>315283.45002767368</v>
      </c>
      <c r="H140" s="526">
        <f t="shared" si="20"/>
        <v>443370.90565768327</v>
      </c>
      <c r="I140" s="577">
        <f t="shared" si="21"/>
        <v>443370.90565768327</v>
      </c>
      <c r="J140" s="514">
        <f t="shared" si="22"/>
        <v>0</v>
      </c>
      <c r="K140" s="514"/>
      <c r="L140" s="525"/>
      <c r="M140" s="514">
        <f t="shared" si="23"/>
        <v>0</v>
      </c>
      <c r="N140" s="525"/>
      <c r="O140" s="514">
        <f t="shared" si="24"/>
        <v>0</v>
      </c>
      <c r="P140" s="514">
        <f t="shared" si="25"/>
        <v>0</v>
      </c>
    </row>
    <row r="141" spans="2:16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111323.87859910226</v>
      </c>
      <c r="E141" s="522">
        <f>IF(+J96&lt;F140,J96,D141)</f>
        <v>111323.87859910226</v>
      </c>
      <c r="F141" s="523">
        <f t="shared" si="18"/>
        <v>0</v>
      </c>
      <c r="G141" s="523">
        <f t="shared" si="19"/>
        <v>55661.93929955113</v>
      </c>
      <c r="H141" s="526">
        <f t="shared" si="20"/>
        <v>117582.73509440057</v>
      </c>
      <c r="I141" s="577">
        <f t="shared" si="21"/>
        <v>117582.73509440057</v>
      </c>
      <c r="J141" s="514">
        <f t="shared" si="22"/>
        <v>0</v>
      </c>
      <c r="K141" s="514"/>
      <c r="L141" s="525"/>
      <c r="M141" s="514">
        <f t="shared" si="23"/>
        <v>0</v>
      </c>
      <c r="N141" s="525"/>
      <c r="O141" s="514">
        <f t="shared" si="24"/>
        <v>0</v>
      </c>
      <c r="P141" s="514">
        <f t="shared" si="25"/>
        <v>0</v>
      </c>
    </row>
    <row r="142" spans="2:16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8"/>
        <v>0</v>
      </c>
      <c r="G142" s="523">
        <f t="shared" si="19"/>
        <v>0</v>
      </c>
      <c r="H142" s="526">
        <f t="shared" si="20"/>
        <v>0</v>
      </c>
      <c r="I142" s="577">
        <f t="shared" si="21"/>
        <v>0</v>
      </c>
      <c r="J142" s="514">
        <f t="shared" si="22"/>
        <v>0</v>
      </c>
      <c r="K142" s="514"/>
      <c r="L142" s="525"/>
      <c r="M142" s="514">
        <f t="shared" si="23"/>
        <v>0</v>
      </c>
      <c r="N142" s="525"/>
      <c r="O142" s="514">
        <f t="shared" si="24"/>
        <v>0</v>
      </c>
      <c r="P142" s="514">
        <f t="shared" si="25"/>
        <v>0</v>
      </c>
    </row>
    <row r="143" spans="2:16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8"/>
        <v>0</v>
      </c>
      <c r="G143" s="523">
        <f t="shared" si="19"/>
        <v>0</v>
      </c>
      <c r="H143" s="526">
        <f t="shared" si="20"/>
        <v>0</v>
      </c>
      <c r="I143" s="577">
        <f t="shared" si="21"/>
        <v>0</v>
      </c>
      <c r="J143" s="514">
        <f t="shared" si="22"/>
        <v>0</v>
      </c>
      <c r="K143" s="514"/>
      <c r="L143" s="525"/>
      <c r="M143" s="514">
        <f t="shared" si="23"/>
        <v>0</v>
      </c>
      <c r="N143" s="525"/>
      <c r="O143" s="514">
        <f t="shared" si="24"/>
        <v>0</v>
      </c>
      <c r="P143" s="514">
        <f t="shared" si="25"/>
        <v>0</v>
      </c>
    </row>
    <row r="144" spans="2:16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8"/>
        <v>0</v>
      </c>
      <c r="G144" s="523">
        <f t="shared" si="19"/>
        <v>0</v>
      </c>
      <c r="H144" s="526">
        <f t="shared" si="20"/>
        <v>0</v>
      </c>
      <c r="I144" s="577">
        <f t="shared" si="21"/>
        <v>0</v>
      </c>
      <c r="J144" s="514">
        <f t="shared" si="22"/>
        <v>0</v>
      </c>
      <c r="K144" s="514"/>
      <c r="L144" s="525"/>
      <c r="M144" s="514">
        <f t="shared" si="23"/>
        <v>0</v>
      </c>
      <c r="N144" s="525"/>
      <c r="O144" s="514">
        <f t="shared" si="24"/>
        <v>0</v>
      </c>
      <c r="P144" s="514">
        <f t="shared" si="25"/>
        <v>0</v>
      </c>
    </row>
    <row r="145" spans="2:16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8"/>
        <v>0</v>
      </c>
      <c r="G145" s="523">
        <f t="shared" si="19"/>
        <v>0</v>
      </c>
      <c r="H145" s="526">
        <f t="shared" si="20"/>
        <v>0</v>
      </c>
      <c r="I145" s="577">
        <f t="shared" si="21"/>
        <v>0</v>
      </c>
      <c r="J145" s="514">
        <f t="shared" si="22"/>
        <v>0</v>
      </c>
      <c r="K145" s="514"/>
      <c r="L145" s="525"/>
      <c r="M145" s="514">
        <f t="shared" si="23"/>
        <v>0</v>
      </c>
      <c r="N145" s="525"/>
      <c r="O145" s="514">
        <f t="shared" si="24"/>
        <v>0</v>
      </c>
      <c r="P145" s="514">
        <f t="shared" si="25"/>
        <v>0</v>
      </c>
    </row>
    <row r="146" spans="2:16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8"/>
        <v>0</v>
      </c>
      <c r="G146" s="523">
        <f t="shared" si="19"/>
        <v>0</v>
      </c>
      <c r="H146" s="526">
        <f t="shared" si="20"/>
        <v>0</v>
      </c>
      <c r="I146" s="577">
        <f t="shared" si="21"/>
        <v>0</v>
      </c>
      <c r="J146" s="514">
        <f t="shared" si="22"/>
        <v>0</v>
      </c>
      <c r="K146" s="514"/>
      <c r="L146" s="525"/>
      <c r="M146" s="514">
        <f t="shared" si="23"/>
        <v>0</v>
      </c>
      <c r="N146" s="525"/>
      <c r="O146" s="514">
        <f t="shared" si="24"/>
        <v>0</v>
      </c>
      <c r="P146" s="514">
        <f t="shared" si="25"/>
        <v>0</v>
      </c>
    </row>
    <row r="147" spans="2:16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8"/>
        <v>0</v>
      </c>
      <c r="G147" s="523">
        <f t="shared" si="19"/>
        <v>0</v>
      </c>
      <c r="H147" s="526">
        <f t="shared" si="20"/>
        <v>0</v>
      </c>
      <c r="I147" s="577">
        <f t="shared" si="21"/>
        <v>0</v>
      </c>
      <c r="J147" s="514">
        <f t="shared" si="22"/>
        <v>0</v>
      </c>
      <c r="K147" s="514"/>
      <c r="L147" s="525"/>
      <c r="M147" s="514">
        <f t="shared" si="23"/>
        <v>0</v>
      </c>
      <c r="N147" s="525"/>
      <c r="O147" s="514">
        <f t="shared" si="24"/>
        <v>0</v>
      </c>
      <c r="P147" s="514">
        <f t="shared" si="25"/>
        <v>0</v>
      </c>
    </row>
    <row r="148" spans="2:16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8"/>
        <v>0</v>
      </c>
      <c r="G148" s="523">
        <f t="shared" si="19"/>
        <v>0</v>
      </c>
      <c r="H148" s="526">
        <f t="shared" si="20"/>
        <v>0</v>
      </c>
      <c r="I148" s="577">
        <f t="shared" si="21"/>
        <v>0</v>
      </c>
      <c r="J148" s="514">
        <f t="shared" si="22"/>
        <v>0</v>
      </c>
      <c r="K148" s="514"/>
      <c r="L148" s="525"/>
      <c r="M148" s="514">
        <f t="shared" si="23"/>
        <v>0</v>
      </c>
      <c r="N148" s="525"/>
      <c r="O148" s="514">
        <f t="shared" si="24"/>
        <v>0</v>
      </c>
      <c r="P148" s="514">
        <f t="shared" si="25"/>
        <v>0</v>
      </c>
    </row>
    <row r="149" spans="2:16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8"/>
        <v>0</v>
      </c>
      <c r="G149" s="523">
        <f t="shared" si="19"/>
        <v>0</v>
      </c>
      <c r="H149" s="526">
        <f t="shared" si="20"/>
        <v>0</v>
      </c>
      <c r="I149" s="577">
        <f t="shared" si="21"/>
        <v>0</v>
      </c>
      <c r="J149" s="514">
        <f t="shared" si="22"/>
        <v>0</v>
      </c>
      <c r="K149" s="514"/>
      <c r="L149" s="525"/>
      <c r="M149" s="514">
        <f t="shared" si="23"/>
        <v>0</v>
      </c>
      <c r="N149" s="525"/>
      <c r="O149" s="514">
        <f t="shared" si="24"/>
        <v>0</v>
      </c>
      <c r="P149" s="514">
        <f t="shared" si="25"/>
        <v>0</v>
      </c>
    </row>
    <row r="150" spans="2:16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8"/>
        <v>0</v>
      </c>
      <c r="G150" s="523">
        <f t="shared" si="19"/>
        <v>0</v>
      </c>
      <c r="H150" s="526">
        <f t="shared" si="20"/>
        <v>0</v>
      </c>
      <c r="I150" s="577">
        <f t="shared" si="21"/>
        <v>0</v>
      </c>
      <c r="J150" s="514">
        <f t="shared" si="22"/>
        <v>0</v>
      </c>
      <c r="K150" s="514"/>
      <c r="L150" s="525"/>
      <c r="M150" s="514">
        <f t="shared" si="23"/>
        <v>0</v>
      </c>
      <c r="N150" s="525"/>
      <c r="O150" s="514">
        <f t="shared" si="24"/>
        <v>0</v>
      </c>
      <c r="P150" s="514">
        <f t="shared" si="25"/>
        <v>0</v>
      </c>
    </row>
    <row r="151" spans="2:16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8"/>
        <v>0</v>
      </c>
      <c r="G151" s="523">
        <f t="shared" si="19"/>
        <v>0</v>
      </c>
      <c r="H151" s="526">
        <f t="shared" si="20"/>
        <v>0</v>
      </c>
      <c r="I151" s="577">
        <f t="shared" si="21"/>
        <v>0</v>
      </c>
      <c r="J151" s="514">
        <f t="shared" si="22"/>
        <v>0</v>
      </c>
      <c r="K151" s="514"/>
      <c r="L151" s="525"/>
      <c r="M151" s="514">
        <f t="shared" si="23"/>
        <v>0</v>
      </c>
      <c r="N151" s="525"/>
      <c r="O151" s="514">
        <f t="shared" si="24"/>
        <v>0</v>
      </c>
      <c r="P151" s="514">
        <f t="shared" si="25"/>
        <v>0</v>
      </c>
    </row>
    <row r="152" spans="2:16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8"/>
        <v>0</v>
      </c>
      <c r="G152" s="523">
        <f t="shared" si="19"/>
        <v>0</v>
      </c>
      <c r="H152" s="526">
        <f t="shared" si="20"/>
        <v>0</v>
      </c>
      <c r="I152" s="577">
        <f t="shared" si="21"/>
        <v>0</v>
      </c>
      <c r="J152" s="514">
        <f t="shared" si="22"/>
        <v>0</v>
      </c>
      <c r="K152" s="514"/>
      <c r="L152" s="525"/>
      <c r="M152" s="514">
        <f t="shared" si="23"/>
        <v>0</v>
      </c>
      <c r="N152" s="525"/>
      <c r="O152" s="514">
        <f t="shared" si="24"/>
        <v>0</v>
      </c>
      <c r="P152" s="514">
        <f t="shared" si="25"/>
        <v>0</v>
      </c>
    </row>
    <row r="153" spans="2:16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8"/>
        <v>0</v>
      </c>
      <c r="G153" s="523">
        <f t="shared" si="19"/>
        <v>0</v>
      </c>
      <c r="H153" s="526">
        <f t="shared" si="20"/>
        <v>0</v>
      </c>
      <c r="I153" s="577">
        <f t="shared" si="21"/>
        <v>0</v>
      </c>
      <c r="J153" s="514">
        <f t="shared" si="22"/>
        <v>0</v>
      </c>
      <c r="K153" s="514"/>
      <c r="L153" s="525"/>
      <c r="M153" s="514">
        <f t="shared" si="23"/>
        <v>0</v>
      </c>
      <c r="N153" s="525"/>
      <c r="O153" s="514">
        <f t="shared" si="24"/>
        <v>0</v>
      </c>
      <c r="P153" s="514">
        <f t="shared" si="25"/>
        <v>0</v>
      </c>
    </row>
    <row r="154" spans="2:16" ht="13.5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8"/>
        <v>0</v>
      </c>
      <c r="G154" s="528">
        <f t="shared" si="19"/>
        <v>0</v>
      </c>
      <c r="H154" s="530">
        <f t="shared" si="20"/>
        <v>0</v>
      </c>
      <c r="I154" s="579">
        <f t="shared" si="21"/>
        <v>0</v>
      </c>
      <c r="J154" s="533">
        <f t="shared" si="22"/>
        <v>0</v>
      </c>
      <c r="K154" s="514"/>
      <c r="L154" s="532"/>
      <c r="M154" s="533">
        <f t="shared" si="23"/>
        <v>0</v>
      </c>
      <c r="N154" s="532"/>
      <c r="O154" s="533">
        <f t="shared" si="24"/>
        <v>0</v>
      </c>
      <c r="P154" s="533">
        <f t="shared" si="25"/>
        <v>0</v>
      </c>
    </row>
    <row r="155" spans="2:16">
      <c r="C155" s="374" t="s">
        <v>78</v>
      </c>
      <c r="D155" s="375"/>
      <c r="E155" s="375">
        <f>SUM(E99:E154)</f>
        <v>17132604.000000004</v>
      </c>
      <c r="F155" s="375"/>
      <c r="G155" s="375"/>
      <c r="H155" s="375">
        <f>SUM(H99:H154)</f>
        <v>56946715.858652756</v>
      </c>
      <c r="I155" s="375">
        <f>SUM(I99:I154)</f>
        <v>56946715.858652756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9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11799344.189724851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11799344.189724851</v>
      </c>
      <c r="O6" s="269"/>
      <c r="P6" s="269"/>
    </row>
    <row r="7" spans="1:16" ht="13.5" thickBot="1">
      <c r="C7" s="467" t="s">
        <v>48</v>
      </c>
      <c r="D7" s="624" t="s">
        <v>379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470</v>
      </c>
      <c r="E9" s="637" t="s">
        <v>507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2318341.7619047621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 t="shared" ref="K17:K22" si="0">+G17</f>
        <v>0</v>
      </c>
      <c r="L17" s="513">
        <f t="shared" ref="L17:L72" si="1">IF(K17&lt;&gt;0,+G17-K17,0)</f>
        <v>0</v>
      </c>
      <c r="M17" s="512">
        <f t="shared" ref="M17:M22" si="2">+H17</f>
        <v>0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5">H18-G18</f>
        <v>0</v>
      </c>
      <c r="J18" s="511"/>
      <c r="K18" s="518">
        <f t="shared" si="0"/>
        <v>14564467.586252602</v>
      </c>
      <c r="L18" s="519">
        <f t="shared" si="1"/>
        <v>0</v>
      </c>
      <c r="M18" s="518">
        <f t="shared" si="2"/>
        <v>14564467.586252602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14691512.71476743</v>
      </c>
      <c r="H19" s="657">
        <v>14691512.71476743</v>
      </c>
      <c r="I19" s="511">
        <f t="shared" si="5"/>
        <v>0</v>
      </c>
      <c r="J19" s="511"/>
      <c r="K19" s="518">
        <f t="shared" si="0"/>
        <v>14691512.71476743</v>
      </c>
      <c r="L19" s="519">
        <f>IF(K19&lt;&gt;0,+G19-K19,0)</f>
        <v>0</v>
      </c>
      <c r="M19" s="518">
        <f t="shared" si="2"/>
        <v>14691512.71476743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51">
        <v>95194177.288145214</v>
      </c>
      <c r="E20" s="656">
        <v>2437968.8048780486</v>
      </c>
      <c r="F20" s="651">
        <v>92756208.483267158</v>
      </c>
      <c r="G20" s="650">
        <v>14381661.266296247</v>
      </c>
      <c r="H20" s="657">
        <v>14381661.266296247</v>
      </c>
      <c r="I20" s="511">
        <f t="shared" si="5"/>
        <v>0</v>
      </c>
      <c r="J20" s="511"/>
      <c r="K20" s="518">
        <f t="shared" si="0"/>
        <v>14381661.266296247</v>
      </c>
      <c r="L20" s="519">
        <f>IF(K20&lt;&gt;0,+G20-K20,0)</f>
        <v>0</v>
      </c>
      <c r="M20" s="518">
        <f t="shared" si="2"/>
        <v>14381661.266296247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6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11480767.373612601</v>
      </c>
      <c r="H21" s="657">
        <v>11480767.373612601</v>
      </c>
      <c r="I21" s="511">
        <f t="shared" si="5"/>
        <v>0</v>
      </c>
      <c r="J21" s="511"/>
      <c r="K21" s="518">
        <f t="shared" si="0"/>
        <v>11480767.373612601</v>
      </c>
      <c r="L21" s="519">
        <f>IF(K21&lt;&gt;0,+G21-K21,0)</f>
        <v>0</v>
      </c>
      <c r="M21" s="518">
        <f t="shared" si="2"/>
        <v>11480767.373612601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51">
        <v>87908382.429948956</v>
      </c>
      <c r="E22" s="656">
        <v>2318341.7619047621</v>
      </c>
      <c r="F22" s="651">
        <v>85590040.668044195</v>
      </c>
      <c r="G22" s="650">
        <v>11514152.464962322</v>
      </c>
      <c r="H22" s="657">
        <v>11514152.464962322</v>
      </c>
      <c r="I22" s="511">
        <f t="shared" si="5"/>
        <v>0</v>
      </c>
      <c r="J22" s="511"/>
      <c r="K22" s="518">
        <f t="shared" si="0"/>
        <v>11514152.464962322</v>
      </c>
      <c r="L22" s="519">
        <f>IF(K22&lt;&gt;0,+G22-K22,0)</f>
        <v>0</v>
      </c>
      <c r="M22" s="518">
        <f t="shared" si="2"/>
        <v>11514152.464962322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6"/>
        <v>IU</v>
      </c>
      <c r="C23" s="507">
        <f>IF(D11="","-",+C22+1)</f>
        <v>2022</v>
      </c>
      <c r="D23" s="523">
        <f>IF(F22+SUM(E$17:E22)=D$10,F22,D$10-SUM(E$17:E22))</f>
        <v>85476646.770142883</v>
      </c>
      <c r="E23" s="522">
        <f>IF(+I14&lt;F22,I14,D23)</f>
        <v>2318341.7619047621</v>
      </c>
      <c r="F23" s="523">
        <f t="shared" ref="F23:F72" si="7">+D23-E23</f>
        <v>83158305.008238122</v>
      </c>
      <c r="G23" s="524">
        <f t="shared" ref="G23:G49" si="8">+I$12*((D23+F23)/2)+E23</f>
        <v>11799344.189724851</v>
      </c>
      <c r="H23" s="491">
        <f t="shared" ref="H23:H49" si="9">+I$13*((D23+F23)/2)+E23</f>
        <v>11799344.189724851</v>
      </c>
      <c r="I23" s="511">
        <f t="shared" si="5"/>
        <v>0</v>
      </c>
      <c r="J23" s="511"/>
      <c r="K23" s="525"/>
      <c r="L23" s="514">
        <f t="shared" si="1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83158305.008238122</v>
      </c>
      <c r="E24" s="522">
        <f>IF(+I14&lt;F23,I14,D24)</f>
        <v>2318341.7619047621</v>
      </c>
      <c r="F24" s="523">
        <f t="shared" si="7"/>
        <v>80839963.246333361</v>
      </c>
      <c r="G24" s="524">
        <f t="shared" si="8"/>
        <v>11538660.344041165</v>
      </c>
      <c r="H24" s="491">
        <f t="shared" si="9"/>
        <v>11538660.344041165</v>
      </c>
      <c r="I24" s="511">
        <f t="shared" si="5"/>
        <v>0</v>
      </c>
      <c r="J24" s="511"/>
      <c r="K24" s="525"/>
      <c r="L24" s="514">
        <f t="shared" si="1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80839963.246333361</v>
      </c>
      <c r="E25" s="522">
        <f>IF(+I14&lt;F24,I14,D25)</f>
        <v>2318341.7619047621</v>
      </c>
      <c r="F25" s="523">
        <f t="shared" si="7"/>
        <v>78521621.484428599</v>
      </c>
      <c r="G25" s="524">
        <f t="shared" si="8"/>
        <v>11277976.498357479</v>
      </c>
      <c r="H25" s="491">
        <f t="shared" si="9"/>
        <v>11277976.498357479</v>
      </c>
      <c r="I25" s="511">
        <f t="shared" si="5"/>
        <v>0</v>
      </c>
      <c r="J25" s="511"/>
      <c r="K25" s="525"/>
      <c r="L25" s="514">
        <f t="shared" si="1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78521621.484428599</v>
      </c>
      <c r="E26" s="522">
        <f>IF(+I14&lt;F25,I14,D26)</f>
        <v>2318341.7619047621</v>
      </c>
      <c r="F26" s="523">
        <f t="shared" si="7"/>
        <v>76203279.722523838</v>
      </c>
      <c r="G26" s="524">
        <f t="shared" si="8"/>
        <v>11017292.652673792</v>
      </c>
      <c r="H26" s="491">
        <f t="shared" si="9"/>
        <v>11017292.652673792</v>
      </c>
      <c r="I26" s="511">
        <f t="shared" si="5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76203279.722523838</v>
      </c>
      <c r="E27" s="522">
        <f>IF(+I14&lt;F26,I14,D27)</f>
        <v>2318341.7619047621</v>
      </c>
      <c r="F27" s="523">
        <f t="shared" si="7"/>
        <v>73884937.960619077</v>
      </c>
      <c r="G27" s="524">
        <f t="shared" si="8"/>
        <v>10756608.806990102</v>
      </c>
      <c r="H27" s="491">
        <f t="shared" si="9"/>
        <v>10756608.806990102</v>
      </c>
      <c r="I27" s="511">
        <f t="shared" si="5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73884937.960619077</v>
      </c>
      <c r="E28" s="522">
        <f>IF(+I14&lt;F27,I14,D28)</f>
        <v>2318341.7619047621</v>
      </c>
      <c r="F28" s="523">
        <f t="shared" si="7"/>
        <v>71566596.198714316</v>
      </c>
      <c r="G28" s="524">
        <f t="shared" si="8"/>
        <v>10495924.961306419</v>
      </c>
      <c r="H28" s="491">
        <f t="shared" si="9"/>
        <v>10495924.961306419</v>
      </c>
      <c r="I28" s="511">
        <f t="shared" si="5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71566596.198714316</v>
      </c>
      <c r="E29" s="522">
        <f>IF(+I14&lt;F28,I14,D29)</f>
        <v>2318341.7619047621</v>
      </c>
      <c r="F29" s="523">
        <f t="shared" si="7"/>
        <v>69248254.436809555</v>
      </c>
      <c r="G29" s="524">
        <f t="shared" si="8"/>
        <v>10235241.115622729</v>
      </c>
      <c r="H29" s="491">
        <f t="shared" si="9"/>
        <v>10235241.115622729</v>
      </c>
      <c r="I29" s="511">
        <f t="shared" si="5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69248254.436809555</v>
      </c>
      <c r="E30" s="522">
        <f>IF(+I14&lt;F29,I14,D30)</f>
        <v>2318341.7619047621</v>
      </c>
      <c r="F30" s="523">
        <f t="shared" si="7"/>
        <v>66929912.674904794</v>
      </c>
      <c r="G30" s="524">
        <f t="shared" si="8"/>
        <v>9974557.2699390426</v>
      </c>
      <c r="H30" s="491">
        <f t="shared" si="9"/>
        <v>9974557.2699390426</v>
      </c>
      <c r="I30" s="511">
        <f t="shared" si="5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66929912.674904794</v>
      </c>
      <c r="E31" s="522">
        <f>IF(+I14&lt;F30,I14,D31)</f>
        <v>2318341.7619047621</v>
      </c>
      <c r="F31" s="523">
        <f t="shared" si="7"/>
        <v>64611570.913000032</v>
      </c>
      <c r="G31" s="524">
        <f t="shared" si="8"/>
        <v>9713873.4242553562</v>
      </c>
      <c r="H31" s="491">
        <f t="shared" si="9"/>
        <v>9713873.4242553562</v>
      </c>
      <c r="I31" s="511">
        <f t="shared" si="5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64611570.913000032</v>
      </c>
      <c r="E32" s="522">
        <f>IF(+I14&lt;F31,I14,D32)</f>
        <v>2318341.7619047621</v>
      </c>
      <c r="F32" s="523">
        <f t="shared" si="7"/>
        <v>62293229.151095271</v>
      </c>
      <c r="G32" s="524">
        <f t="shared" si="8"/>
        <v>9453189.5785716698</v>
      </c>
      <c r="H32" s="491">
        <f t="shared" si="9"/>
        <v>9453189.5785716698</v>
      </c>
      <c r="I32" s="511">
        <f t="shared" si="5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62293229.151095271</v>
      </c>
      <c r="E33" s="522">
        <f>IF(+I14&lt;F32,I14,D33)</f>
        <v>2318341.7619047621</v>
      </c>
      <c r="F33" s="523">
        <f t="shared" si="7"/>
        <v>59974887.38919051</v>
      </c>
      <c r="G33" s="524">
        <f t="shared" si="8"/>
        <v>9192505.7328879815</v>
      </c>
      <c r="H33" s="491">
        <f t="shared" si="9"/>
        <v>9192505.7328879815</v>
      </c>
      <c r="I33" s="511">
        <f t="shared" si="5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59974887.38919051</v>
      </c>
      <c r="E34" s="522">
        <f>IF(+I14&lt;F33,I14,D34)</f>
        <v>2318341.7619047621</v>
      </c>
      <c r="F34" s="523">
        <f t="shared" si="7"/>
        <v>57656545.627285749</v>
      </c>
      <c r="G34" s="524">
        <f t="shared" si="8"/>
        <v>8931821.8872042932</v>
      </c>
      <c r="H34" s="491">
        <f t="shared" si="9"/>
        <v>8931821.8872042932</v>
      </c>
      <c r="I34" s="511">
        <f t="shared" si="5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57656545.627285749</v>
      </c>
      <c r="E35" s="522">
        <f>IF(+I14&lt;F34,I14,D35)</f>
        <v>2318341.7619047621</v>
      </c>
      <c r="F35" s="523">
        <f t="shared" si="7"/>
        <v>55338203.865380988</v>
      </c>
      <c r="G35" s="524">
        <f t="shared" si="8"/>
        <v>8671138.0415206067</v>
      </c>
      <c r="H35" s="491">
        <f t="shared" si="9"/>
        <v>8671138.0415206067</v>
      </c>
      <c r="I35" s="511">
        <f t="shared" si="5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55338203.865380988</v>
      </c>
      <c r="E36" s="522">
        <f>IF(+I14&lt;F35,I14,D36)</f>
        <v>2318341.7619047621</v>
      </c>
      <c r="F36" s="523">
        <f t="shared" si="7"/>
        <v>53019862.103476226</v>
      </c>
      <c r="G36" s="524">
        <f t="shared" si="8"/>
        <v>8410454.1958369203</v>
      </c>
      <c r="H36" s="491">
        <f t="shared" si="9"/>
        <v>8410454.1958369203</v>
      </c>
      <c r="I36" s="511">
        <f t="shared" si="5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53019862.103476226</v>
      </c>
      <c r="E37" s="522">
        <f>IF(+I14&lt;F36,I14,D37)</f>
        <v>2318341.7619047621</v>
      </c>
      <c r="F37" s="523">
        <f t="shared" si="7"/>
        <v>50701520.341571465</v>
      </c>
      <c r="G37" s="524">
        <f t="shared" si="8"/>
        <v>8149770.3501532329</v>
      </c>
      <c r="H37" s="491">
        <f t="shared" si="9"/>
        <v>8149770.3501532329</v>
      </c>
      <c r="I37" s="511">
        <f t="shared" si="5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50701520.341571465</v>
      </c>
      <c r="E38" s="522">
        <f>IF(+I14&lt;F37,I14,D38)</f>
        <v>2318341.7619047621</v>
      </c>
      <c r="F38" s="523">
        <f t="shared" si="7"/>
        <v>48383178.579666704</v>
      </c>
      <c r="G38" s="524">
        <f t="shared" si="8"/>
        <v>7889086.5044695456</v>
      </c>
      <c r="H38" s="491">
        <f t="shared" si="9"/>
        <v>7889086.5044695456</v>
      </c>
      <c r="I38" s="511">
        <f t="shared" si="5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48383178.579666704</v>
      </c>
      <c r="E39" s="522">
        <f>IF(+I14&lt;F38,I14,D39)</f>
        <v>2318341.7619047621</v>
      </c>
      <c r="F39" s="523">
        <f t="shared" si="7"/>
        <v>46064836.817761943</v>
      </c>
      <c r="G39" s="524">
        <f t="shared" si="8"/>
        <v>7628402.6587858591</v>
      </c>
      <c r="H39" s="491">
        <f t="shared" si="9"/>
        <v>7628402.6587858591</v>
      </c>
      <c r="I39" s="511">
        <f t="shared" si="5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46064836.817761943</v>
      </c>
      <c r="E40" s="522">
        <f>IF(+I14&lt;F39,I14,D40)</f>
        <v>2318341.7619047621</v>
      </c>
      <c r="F40" s="523">
        <f t="shared" si="7"/>
        <v>43746495.055857182</v>
      </c>
      <c r="G40" s="524">
        <f t="shared" si="8"/>
        <v>7367718.8131021718</v>
      </c>
      <c r="H40" s="491">
        <f t="shared" si="9"/>
        <v>7367718.8131021718</v>
      </c>
      <c r="I40" s="511">
        <f t="shared" si="5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43746495.055857182</v>
      </c>
      <c r="E41" s="522">
        <f>IF(+I14&lt;F40,I14,D41)</f>
        <v>2318341.7619047621</v>
      </c>
      <c r="F41" s="523">
        <f t="shared" si="7"/>
        <v>41428153.29395242</v>
      </c>
      <c r="G41" s="524">
        <f t="shared" si="8"/>
        <v>7107034.9674184844</v>
      </c>
      <c r="H41" s="491">
        <f t="shared" si="9"/>
        <v>7107034.9674184844</v>
      </c>
      <c r="I41" s="511">
        <f t="shared" si="5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41428153.29395242</v>
      </c>
      <c r="E42" s="522">
        <f>IF(+I14&lt;F41,I14,D42)</f>
        <v>2318341.7619047621</v>
      </c>
      <c r="F42" s="523">
        <f t="shared" si="7"/>
        <v>39109811.532047659</v>
      </c>
      <c r="G42" s="524">
        <f t="shared" si="8"/>
        <v>6846351.121734797</v>
      </c>
      <c r="H42" s="491">
        <f t="shared" si="9"/>
        <v>6846351.121734797</v>
      </c>
      <c r="I42" s="511">
        <f t="shared" si="5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39109811.532047659</v>
      </c>
      <c r="E43" s="522">
        <f>IF(+I14&lt;F42,I14,D43)</f>
        <v>2318341.7619047621</v>
      </c>
      <c r="F43" s="523">
        <f t="shared" si="7"/>
        <v>36791469.770142898</v>
      </c>
      <c r="G43" s="524">
        <f t="shared" si="8"/>
        <v>6585667.2760511106</v>
      </c>
      <c r="H43" s="491">
        <f t="shared" si="9"/>
        <v>6585667.2760511106</v>
      </c>
      <c r="I43" s="511">
        <f t="shared" si="5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36791469.770142898</v>
      </c>
      <c r="E44" s="522">
        <f>IF(+I14&lt;F43,I14,D44)</f>
        <v>2318341.7619047621</v>
      </c>
      <c r="F44" s="523">
        <f t="shared" si="7"/>
        <v>34473128.008238137</v>
      </c>
      <c r="G44" s="524">
        <f t="shared" si="8"/>
        <v>6324983.4303674232</v>
      </c>
      <c r="H44" s="491">
        <f t="shared" si="9"/>
        <v>6324983.4303674232</v>
      </c>
      <c r="I44" s="511">
        <f t="shared" si="5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34473128.008238137</v>
      </c>
      <c r="E45" s="522">
        <f>IF(+I14&lt;F44,I14,D45)</f>
        <v>2318341.7619047621</v>
      </c>
      <c r="F45" s="523">
        <f t="shared" si="7"/>
        <v>32154786.246333376</v>
      </c>
      <c r="G45" s="524">
        <f t="shared" si="8"/>
        <v>6064299.5846837359</v>
      </c>
      <c r="H45" s="491">
        <f t="shared" si="9"/>
        <v>6064299.5846837359</v>
      </c>
      <c r="I45" s="511">
        <f t="shared" si="5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32154786.246333376</v>
      </c>
      <c r="E46" s="522">
        <f>IF(+I14&lt;F45,I14,D46)</f>
        <v>2318341.7619047621</v>
      </c>
      <c r="F46" s="523">
        <f t="shared" si="7"/>
        <v>29836444.484428614</v>
      </c>
      <c r="G46" s="524">
        <f t="shared" si="8"/>
        <v>5803615.7390000485</v>
      </c>
      <c r="H46" s="491">
        <f t="shared" si="9"/>
        <v>5803615.7390000485</v>
      </c>
      <c r="I46" s="511">
        <f t="shared" si="5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29836444.484428614</v>
      </c>
      <c r="E47" s="522">
        <f>IF(+I14&lt;F46,I14,D47)</f>
        <v>2318341.7619047621</v>
      </c>
      <c r="F47" s="523">
        <f t="shared" si="7"/>
        <v>27518102.722523853</v>
      </c>
      <c r="G47" s="524">
        <f t="shared" si="8"/>
        <v>5542931.8933163621</v>
      </c>
      <c r="H47" s="491">
        <f t="shared" si="9"/>
        <v>5542931.8933163621</v>
      </c>
      <c r="I47" s="511">
        <f t="shared" si="5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27518102.722523853</v>
      </c>
      <c r="E48" s="522">
        <f>IF(+I14&lt;F47,I14,D48)</f>
        <v>2318341.7619047621</v>
      </c>
      <c r="F48" s="523">
        <f t="shared" si="7"/>
        <v>25199760.960619092</v>
      </c>
      <c r="G48" s="524">
        <f t="shared" si="8"/>
        <v>5282248.0476326747</v>
      </c>
      <c r="H48" s="491">
        <f t="shared" si="9"/>
        <v>5282248.0476326747</v>
      </c>
      <c r="I48" s="511">
        <f t="shared" si="5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25199760.960619092</v>
      </c>
      <c r="E49" s="522">
        <f>IF(+I14&lt;F48,I14,D49)</f>
        <v>2318341.7619047621</v>
      </c>
      <c r="F49" s="523">
        <f t="shared" si="7"/>
        <v>22881419.198714331</v>
      </c>
      <c r="G49" s="524">
        <f t="shared" si="8"/>
        <v>5021564.2019489873</v>
      </c>
      <c r="H49" s="491">
        <f t="shared" si="9"/>
        <v>5021564.2019489873</v>
      </c>
      <c r="I49" s="511">
        <f t="shared" si="5"/>
        <v>0</v>
      </c>
      <c r="J49" s="511"/>
      <c r="K49" s="525"/>
      <c r="L49" s="514">
        <f t="shared" si="1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22881419.198714331</v>
      </c>
      <c r="E50" s="522">
        <f>IF(+I14&lt;F49,I14,D50)</f>
        <v>2318341.7619047621</v>
      </c>
      <c r="F50" s="523">
        <f t="shared" si="7"/>
        <v>20563077.43680957</v>
      </c>
      <c r="G50" s="524">
        <f t="shared" ref="G50:G72" si="10">+I$12*((D50+F50)/2)+E50</f>
        <v>4760880.3562653009</v>
      </c>
      <c r="H50" s="491">
        <f t="shared" ref="H50:H72" si="11">+I$13*((D50+F50)/2)+E50</f>
        <v>4760880.3562653009</v>
      </c>
      <c r="I50" s="511">
        <f t="shared" si="5"/>
        <v>0</v>
      </c>
      <c r="J50" s="511"/>
      <c r="K50" s="525"/>
      <c r="L50" s="514">
        <f t="shared" si="1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20563077.43680957</v>
      </c>
      <c r="E51" s="522">
        <f>IF(+I14&lt;F50,I14,D51)</f>
        <v>2318341.7619047621</v>
      </c>
      <c r="F51" s="523">
        <f t="shared" si="7"/>
        <v>18244735.674904808</v>
      </c>
      <c r="G51" s="524">
        <f t="shared" si="10"/>
        <v>4500196.5105816126</v>
      </c>
      <c r="H51" s="491">
        <f t="shared" si="11"/>
        <v>4500196.5105816126</v>
      </c>
      <c r="I51" s="511">
        <f t="shared" si="5"/>
        <v>0</v>
      </c>
      <c r="J51" s="511"/>
      <c r="K51" s="525"/>
      <c r="L51" s="514">
        <f t="shared" si="1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18244735.674904808</v>
      </c>
      <c r="E52" s="522">
        <f>IF(+I14&lt;F51,I14,D52)</f>
        <v>2318341.7619047621</v>
      </c>
      <c r="F52" s="523">
        <f t="shared" si="7"/>
        <v>15926393.913000047</v>
      </c>
      <c r="G52" s="524">
        <f t="shared" si="10"/>
        <v>4239512.6648979262</v>
      </c>
      <c r="H52" s="491">
        <f t="shared" si="11"/>
        <v>4239512.6648979262</v>
      </c>
      <c r="I52" s="511">
        <f t="shared" si="5"/>
        <v>0</v>
      </c>
      <c r="J52" s="511"/>
      <c r="K52" s="525"/>
      <c r="L52" s="514">
        <f t="shared" si="1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15926393.913000047</v>
      </c>
      <c r="E53" s="522">
        <f>IF(+I14&lt;F52,I14,D53)</f>
        <v>2318341.7619047621</v>
      </c>
      <c r="F53" s="523">
        <f t="shared" si="7"/>
        <v>13608052.151095286</v>
      </c>
      <c r="G53" s="524">
        <f t="shared" si="10"/>
        <v>3978828.8192142388</v>
      </c>
      <c r="H53" s="491">
        <f t="shared" si="11"/>
        <v>3978828.8192142388</v>
      </c>
      <c r="I53" s="511">
        <f t="shared" si="5"/>
        <v>0</v>
      </c>
      <c r="J53" s="511"/>
      <c r="K53" s="525"/>
      <c r="L53" s="514">
        <f t="shared" si="1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13608052.151095286</v>
      </c>
      <c r="E54" s="522">
        <f>IF(+I14&lt;F53,I14,D54)</f>
        <v>2318341.7619047621</v>
      </c>
      <c r="F54" s="523">
        <f t="shared" si="7"/>
        <v>11289710.389190525</v>
      </c>
      <c r="G54" s="524">
        <f t="shared" si="10"/>
        <v>3718144.9735305514</v>
      </c>
      <c r="H54" s="491">
        <f t="shared" si="11"/>
        <v>3718144.9735305514</v>
      </c>
      <c r="I54" s="511">
        <f t="shared" si="5"/>
        <v>0</v>
      </c>
      <c r="J54" s="511"/>
      <c r="K54" s="525"/>
      <c r="L54" s="514">
        <f t="shared" si="1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11289710.389190525</v>
      </c>
      <c r="E55" s="522">
        <f>IF(+I14&lt;F54,I14,D55)</f>
        <v>2318341.7619047621</v>
      </c>
      <c r="F55" s="523">
        <f t="shared" si="7"/>
        <v>8971368.6272857636</v>
      </c>
      <c r="G55" s="524">
        <f t="shared" si="10"/>
        <v>3457461.1278468645</v>
      </c>
      <c r="H55" s="491">
        <f t="shared" si="11"/>
        <v>3457461.1278468645</v>
      </c>
      <c r="I55" s="511">
        <f t="shared" si="5"/>
        <v>0</v>
      </c>
      <c r="J55" s="511"/>
      <c r="K55" s="525"/>
      <c r="L55" s="514">
        <f t="shared" si="1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8971368.6272857636</v>
      </c>
      <c r="E56" s="522">
        <f>IF(+I14&lt;F55,I14,D56)</f>
        <v>2318341.7619047621</v>
      </c>
      <c r="F56" s="523">
        <f t="shared" si="7"/>
        <v>6653026.8653810015</v>
      </c>
      <c r="G56" s="524">
        <f t="shared" si="10"/>
        <v>3196777.2821631776</v>
      </c>
      <c r="H56" s="491">
        <f t="shared" si="11"/>
        <v>3196777.2821631776</v>
      </c>
      <c r="I56" s="511">
        <f t="shared" si="5"/>
        <v>0</v>
      </c>
      <c r="J56" s="511"/>
      <c r="K56" s="525"/>
      <c r="L56" s="514">
        <f t="shared" si="1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6653026.8653810015</v>
      </c>
      <c r="E57" s="522">
        <f>IF(+I14&lt;F56,I14,D57)</f>
        <v>2318341.7619047621</v>
      </c>
      <c r="F57" s="523">
        <f t="shared" si="7"/>
        <v>4334685.1034762394</v>
      </c>
      <c r="G57" s="524">
        <f t="shared" si="10"/>
        <v>2936093.4364794903</v>
      </c>
      <c r="H57" s="491">
        <f t="shared" si="11"/>
        <v>2936093.4364794903</v>
      </c>
      <c r="I57" s="511">
        <f t="shared" si="5"/>
        <v>0</v>
      </c>
      <c r="J57" s="511"/>
      <c r="K57" s="525"/>
      <c r="L57" s="514">
        <f t="shared" si="1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4334685.1034762394</v>
      </c>
      <c r="E58" s="522">
        <f>IF(+I14&lt;F57,I14,D58)</f>
        <v>2318341.7619047621</v>
      </c>
      <c r="F58" s="523">
        <f t="shared" si="7"/>
        <v>2016343.3415714772</v>
      </c>
      <c r="G58" s="524">
        <f t="shared" si="10"/>
        <v>2675409.5907958029</v>
      </c>
      <c r="H58" s="491">
        <f t="shared" si="11"/>
        <v>2675409.5907958029</v>
      </c>
      <c r="I58" s="511">
        <f t="shared" si="5"/>
        <v>0</v>
      </c>
      <c r="J58" s="511"/>
      <c r="K58" s="525"/>
      <c r="L58" s="514">
        <f t="shared" si="1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2016343.3415714772</v>
      </c>
      <c r="E59" s="522">
        <f>IF(+I14&lt;F58,I14,D59)</f>
        <v>2016343.3415714772</v>
      </c>
      <c r="F59" s="523">
        <f t="shared" si="7"/>
        <v>0</v>
      </c>
      <c r="G59" s="524">
        <f t="shared" si="10"/>
        <v>2129706.294596076</v>
      </c>
      <c r="H59" s="491">
        <f t="shared" si="11"/>
        <v>2129706.294596076</v>
      </c>
      <c r="I59" s="511">
        <f t="shared" si="5"/>
        <v>0</v>
      </c>
      <c r="J59" s="511"/>
      <c r="K59" s="525"/>
      <c r="L59" s="514">
        <f t="shared" si="1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5"/>
        <v>0</v>
      </c>
      <c r="J60" s="511"/>
      <c r="K60" s="525"/>
      <c r="L60" s="514">
        <f t="shared" si="1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5"/>
        <v>0</v>
      </c>
      <c r="J61" s="511"/>
      <c r="K61" s="525"/>
      <c r="L61" s="514">
        <f t="shared" si="1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5"/>
        <v>0</v>
      </c>
      <c r="J62" s="511"/>
      <c r="K62" s="525"/>
      <c r="L62" s="514">
        <f t="shared" si="1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5"/>
        <v>0</v>
      </c>
      <c r="J63" s="511"/>
      <c r="K63" s="525"/>
      <c r="L63" s="514">
        <f t="shared" si="1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5"/>
        <v>0</v>
      </c>
      <c r="J64" s="511"/>
      <c r="K64" s="525"/>
      <c r="L64" s="514">
        <f t="shared" si="1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5"/>
        <v>0</v>
      </c>
      <c r="J65" s="511"/>
      <c r="K65" s="525"/>
      <c r="L65" s="514">
        <f t="shared" si="1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5"/>
        <v>0</v>
      </c>
      <c r="J66" s="511"/>
      <c r="K66" s="525"/>
      <c r="L66" s="514">
        <f t="shared" si="1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5"/>
        <v>0</v>
      </c>
      <c r="J67" s="511"/>
      <c r="K67" s="525"/>
      <c r="L67" s="514">
        <f t="shared" si="1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5"/>
        <v>0</v>
      </c>
      <c r="J68" s="511"/>
      <c r="K68" s="525"/>
      <c r="L68" s="514">
        <f t="shared" si="1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5"/>
        <v>0</v>
      </c>
      <c r="J69" s="511"/>
      <c r="K69" s="525"/>
      <c r="L69" s="514">
        <f t="shared" si="1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5"/>
        <v>0</v>
      </c>
      <c r="J70" s="511"/>
      <c r="K70" s="525"/>
      <c r="L70" s="514">
        <f t="shared" si="1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5"/>
        <v>0</v>
      </c>
      <c r="J71" s="511"/>
      <c r="K71" s="525"/>
      <c r="L71" s="514">
        <f t="shared" si="1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5"/>
        <v>0</v>
      </c>
      <c r="J72" s="511"/>
      <c r="K72" s="532"/>
      <c r="L72" s="533">
        <f t="shared" si="1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>
      <c r="C73" s="374" t="s">
        <v>78</v>
      </c>
      <c r="D73" s="375"/>
      <c r="E73" s="375">
        <f>SUM(E17:E72)</f>
        <v>97370354</v>
      </c>
      <c r="F73" s="375"/>
      <c r="G73" s="375">
        <f>SUM(G17:G72)</f>
        <v>329307835.74985909</v>
      </c>
      <c r="H73" s="375">
        <f>SUM(H17:H72)</f>
        <v>329307835.74985909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11480767.373612601</v>
      </c>
      <c r="N87" s="546">
        <f>IF(J92&lt;D11,0,VLOOKUP(J92,C17:O72,11))</f>
        <v>11480767.373612601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11926094.57446631</v>
      </c>
      <c r="N88" s="550">
        <f>IF(J92&lt;D11,0,VLOOKUP(J92,C99:P154,7))</f>
        <v>11926094.57446631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445327.20085370913</v>
      </c>
      <c r="N89" s="555">
        <f>+N88-N87</f>
        <v>445327.20085370913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TP2009089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97370354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>
        <f>+I12-J94</f>
        <v>0</v>
      </c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75">
        <f>+K94*G101</f>
        <v>0</v>
      </c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2318341.7619047621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12">+I99-H99</f>
        <v>0</v>
      </c>
      <c r="K99" s="514"/>
      <c r="L99" s="512">
        <f>+H99</f>
        <v>5979898.0138057787</v>
      </c>
      <c r="M99" s="513">
        <f t="shared" ref="M99:M130" si="13">IF(L99&lt;&gt;0,+H99-L99,0)</f>
        <v>0</v>
      </c>
      <c r="N99" s="512">
        <f>+I99</f>
        <v>5979898.0138057787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12"/>
        <v>0</v>
      </c>
      <c r="K100" s="514"/>
      <c r="L100" s="655">
        <f>+H100</f>
        <v>13987145.75171851</v>
      </c>
      <c r="M100" s="514">
        <f t="shared" si="13"/>
        <v>0</v>
      </c>
      <c r="N100" s="655">
        <f>+I100</f>
        <v>13987145.75171851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12"/>
        <v>0</v>
      </c>
      <c r="K101" s="514"/>
      <c r="L101" s="655">
        <f>+H101</f>
        <v>12233995.703663049</v>
      </c>
      <c r="M101" s="514">
        <f t="shared" ref="M101" si="17">IF(L101&lt;&gt;0,+H101-L101,0)</f>
        <v>0</v>
      </c>
      <c r="N101" s="655">
        <f>+I101</f>
        <v>12233995.703663049</v>
      </c>
      <c r="O101" s="514">
        <f t="shared" si="14"/>
        <v>0</v>
      </c>
      <c r="P101" s="514">
        <f t="shared" si="15"/>
        <v>0</v>
      </c>
    </row>
    <row r="102" spans="1:16">
      <c r="B102" s="195" t="str">
        <f t="shared" si="16"/>
        <v>IU</v>
      </c>
      <c r="C102" s="507">
        <f>IF(D93="","-",+C101+1)</f>
        <v>2019</v>
      </c>
      <c r="D102" s="629">
        <v>92736701</v>
      </c>
      <c r="E102" s="630">
        <v>2264426.8372093025</v>
      </c>
      <c r="F102" s="631">
        <v>90472274.162790701</v>
      </c>
      <c r="G102" s="631">
        <v>91604487.581395358</v>
      </c>
      <c r="H102" s="633">
        <v>12069821.253627364</v>
      </c>
      <c r="I102" s="634">
        <v>12069821.253627364</v>
      </c>
      <c r="J102" s="514">
        <f t="shared" si="12"/>
        <v>0</v>
      </c>
      <c r="K102" s="514"/>
      <c r="L102" s="655">
        <f>+H102</f>
        <v>12069821.253627364</v>
      </c>
      <c r="M102" s="514">
        <f t="shared" ref="M102:M103" si="18">IF(L102&lt;&gt;0,+H102-L102,0)</f>
        <v>0</v>
      </c>
      <c r="N102" s="655">
        <f>+I102</f>
        <v>12069821.253627364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90472274.162790701</v>
      </c>
      <c r="E103" s="630">
        <v>2318341.7619047621</v>
      </c>
      <c r="F103" s="631">
        <v>88153932.40088594</v>
      </c>
      <c r="G103" s="631">
        <v>89313103.281838328</v>
      </c>
      <c r="H103" s="633">
        <v>11926094.57446631</v>
      </c>
      <c r="I103" s="634">
        <v>11926094.57446631</v>
      </c>
      <c r="J103" s="514">
        <f t="shared" si="12"/>
        <v>0</v>
      </c>
      <c r="K103" s="514"/>
      <c r="L103" s="655">
        <f>+H103</f>
        <v>11926094.57446631</v>
      </c>
      <c r="M103" s="514">
        <f t="shared" si="18"/>
        <v>0</v>
      </c>
      <c r="N103" s="655">
        <f>+I103</f>
        <v>11926094.57446631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88153932.40088594</v>
      </c>
      <c r="E104" s="522">
        <f>IF(+J96&lt;F103,J96,D104)</f>
        <v>2318341.7619047621</v>
      </c>
      <c r="F104" s="523">
        <f t="shared" ref="F104:F130" si="19">+D104-E104</f>
        <v>85835590.638981178</v>
      </c>
      <c r="G104" s="523">
        <f t="shared" ref="G104:G130" si="20">+(F104+D104)/2</f>
        <v>86994761.519933552</v>
      </c>
      <c r="H104" s="526">
        <f t="shared" ref="H104:H154" si="21">+J$94*G104+E104</f>
        <v>12100389.154571775</v>
      </c>
      <c r="I104" s="577">
        <f t="shared" ref="I104:I154" si="22">+J$95*G104+E104</f>
        <v>12100389.154571775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85835590.638981178</v>
      </c>
      <c r="E105" s="522">
        <f>IF(+J96&lt;F104,J96,D105)</f>
        <v>2318341.7619047621</v>
      </c>
      <c r="F105" s="523">
        <f t="shared" si="19"/>
        <v>83517248.877076417</v>
      </c>
      <c r="G105" s="523">
        <f t="shared" si="20"/>
        <v>84676419.758028805</v>
      </c>
      <c r="H105" s="526">
        <f t="shared" si="21"/>
        <v>11839705.308888093</v>
      </c>
      <c r="I105" s="577">
        <f t="shared" si="22"/>
        <v>11839705.308888093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83517248.877076417</v>
      </c>
      <c r="E106" s="522">
        <f>IF(+J96&lt;F105,J96,D106)</f>
        <v>2318341.7619047621</v>
      </c>
      <c r="F106" s="523">
        <f t="shared" si="19"/>
        <v>81198907.115171656</v>
      </c>
      <c r="G106" s="523">
        <f t="shared" si="20"/>
        <v>82358077.996124029</v>
      </c>
      <c r="H106" s="526">
        <f t="shared" si="21"/>
        <v>11579021.463204402</v>
      </c>
      <c r="I106" s="577">
        <f t="shared" si="22"/>
        <v>11579021.463204402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81198907.115171656</v>
      </c>
      <c r="E107" s="522">
        <f>IF(+J96&lt;F106,J96,D107)</f>
        <v>2318341.7619047621</v>
      </c>
      <c r="F107" s="523">
        <f t="shared" si="19"/>
        <v>78880565.353266895</v>
      </c>
      <c r="G107" s="523">
        <f t="shared" si="20"/>
        <v>80039736.234219283</v>
      </c>
      <c r="H107" s="526">
        <f t="shared" si="21"/>
        <v>11318337.617520716</v>
      </c>
      <c r="I107" s="577">
        <f t="shared" si="22"/>
        <v>11318337.617520716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78880565.353266895</v>
      </c>
      <c r="E108" s="522">
        <f>IF(+J96&lt;F107,J96,D108)</f>
        <v>2318341.7619047621</v>
      </c>
      <c r="F108" s="523">
        <f t="shared" si="19"/>
        <v>76562223.591362134</v>
      </c>
      <c r="G108" s="523">
        <f t="shared" si="20"/>
        <v>77721394.472314507</v>
      </c>
      <c r="H108" s="526">
        <f t="shared" si="21"/>
        <v>11057653.77183703</v>
      </c>
      <c r="I108" s="577">
        <f t="shared" si="22"/>
        <v>11057653.77183703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76562223.591362134</v>
      </c>
      <c r="E109" s="522">
        <f>IF(+J96&lt;F108,J96,D109)</f>
        <v>2318341.7619047621</v>
      </c>
      <c r="F109" s="523">
        <f t="shared" si="19"/>
        <v>74243881.829457372</v>
      </c>
      <c r="G109" s="523">
        <f t="shared" si="20"/>
        <v>75403052.71040976</v>
      </c>
      <c r="H109" s="526">
        <f t="shared" si="21"/>
        <v>10796969.926153343</v>
      </c>
      <c r="I109" s="577">
        <f t="shared" si="22"/>
        <v>10796969.926153343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74243881.829457372</v>
      </c>
      <c r="E110" s="522">
        <f>IF(+J96&lt;F109,J96,D110)</f>
        <v>2318341.7619047621</v>
      </c>
      <c r="F110" s="523">
        <f t="shared" si="19"/>
        <v>71925540.067552611</v>
      </c>
      <c r="G110" s="523">
        <f t="shared" si="20"/>
        <v>73084710.948504984</v>
      </c>
      <c r="H110" s="526">
        <f t="shared" si="21"/>
        <v>10536286.080469653</v>
      </c>
      <c r="I110" s="577">
        <f t="shared" si="22"/>
        <v>10536286.080469653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71925540.067552611</v>
      </c>
      <c r="E111" s="522">
        <f>IF(+J96&lt;F110,J96,D111)</f>
        <v>2318341.7619047621</v>
      </c>
      <c r="F111" s="523">
        <f t="shared" si="19"/>
        <v>69607198.30564785</v>
      </c>
      <c r="G111" s="523">
        <f t="shared" si="20"/>
        <v>70766369.186600238</v>
      </c>
      <c r="H111" s="526">
        <f t="shared" si="21"/>
        <v>10275602.234785968</v>
      </c>
      <c r="I111" s="577">
        <f t="shared" si="22"/>
        <v>10275602.234785968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69607198.30564785</v>
      </c>
      <c r="E112" s="522">
        <f>IF(+J96&lt;F111,J96,D112)</f>
        <v>2318341.7619047621</v>
      </c>
      <c r="F112" s="523">
        <f t="shared" si="19"/>
        <v>67288856.543743089</v>
      </c>
      <c r="G112" s="523">
        <f t="shared" si="20"/>
        <v>68448027.424695462</v>
      </c>
      <c r="H112" s="526">
        <f t="shared" si="21"/>
        <v>10014918.38910228</v>
      </c>
      <c r="I112" s="577">
        <f t="shared" si="22"/>
        <v>10014918.38910228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67288856.543743089</v>
      </c>
      <c r="E113" s="522">
        <f>IF(+J96&lt;F112,J96,D113)</f>
        <v>2318341.7619047621</v>
      </c>
      <c r="F113" s="523">
        <f t="shared" si="19"/>
        <v>64970514.781838328</v>
      </c>
      <c r="G113" s="523">
        <f t="shared" si="20"/>
        <v>66129685.662790708</v>
      </c>
      <c r="H113" s="526">
        <f t="shared" si="21"/>
        <v>9754234.5434185937</v>
      </c>
      <c r="I113" s="577">
        <f t="shared" si="22"/>
        <v>9754234.5434185937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64970514.781838328</v>
      </c>
      <c r="E114" s="522">
        <f>IF(+J96&lt;F113,J96,D114)</f>
        <v>2318341.7619047621</v>
      </c>
      <c r="F114" s="523">
        <f t="shared" si="19"/>
        <v>62652173.019933566</v>
      </c>
      <c r="G114" s="523">
        <f t="shared" si="20"/>
        <v>63811343.900885947</v>
      </c>
      <c r="H114" s="526">
        <f t="shared" si="21"/>
        <v>9493550.6977349073</v>
      </c>
      <c r="I114" s="577">
        <f t="shared" si="22"/>
        <v>9493550.6977349073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62652173.019933566</v>
      </c>
      <c r="E115" s="522">
        <f>IF(+J96&lt;F114,J96,D115)</f>
        <v>2318341.7619047621</v>
      </c>
      <c r="F115" s="523">
        <f t="shared" si="19"/>
        <v>60333831.258028805</v>
      </c>
      <c r="G115" s="523">
        <f t="shared" si="20"/>
        <v>61493002.138981186</v>
      </c>
      <c r="H115" s="526">
        <f t="shared" si="21"/>
        <v>9232866.852051219</v>
      </c>
      <c r="I115" s="577">
        <f t="shared" si="22"/>
        <v>9232866.852051219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60333831.258028805</v>
      </c>
      <c r="E116" s="522">
        <f>IF(+J96&lt;F115,J96,D116)</f>
        <v>2318341.7619047621</v>
      </c>
      <c r="F116" s="523">
        <f t="shared" si="19"/>
        <v>58015489.496124044</v>
      </c>
      <c r="G116" s="523">
        <f t="shared" si="20"/>
        <v>59174660.377076425</v>
      </c>
      <c r="H116" s="526">
        <f t="shared" si="21"/>
        <v>8972183.0063675307</v>
      </c>
      <c r="I116" s="577">
        <f t="shared" si="22"/>
        <v>8972183.0063675307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58015489.496124044</v>
      </c>
      <c r="E117" s="522">
        <f>IF(+J96&lt;F116,J96,D117)</f>
        <v>2318341.7619047621</v>
      </c>
      <c r="F117" s="523">
        <f t="shared" si="19"/>
        <v>55697147.734219283</v>
      </c>
      <c r="G117" s="523">
        <f t="shared" si="20"/>
        <v>56856318.615171663</v>
      </c>
      <c r="H117" s="526">
        <f t="shared" si="21"/>
        <v>8711499.1606838442</v>
      </c>
      <c r="I117" s="577">
        <f t="shared" si="22"/>
        <v>8711499.1606838442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2035</v>
      </c>
      <c r="D118" s="374">
        <f>IF(F117+SUM(E$99:E117)=D$92,F117,D$92-SUM(E$99:E117))</f>
        <v>55697147.734219283</v>
      </c>
      <c r="E118" s="522">
        <f>IF(+J96&lt;F117,J96,D118)</f>
        <v>2318341.7619047621</v>
      </c>
      <c r="F118" s="523">
        <f t="shared" si="19"/>
        <v>53378805.972314522</v>
      </c>
      <c r="G118" s="523">
        <f t="shared" si="20"/>
        <v>54537976.853266902</v>
      </c>
      <c r="H118" s="526">
        <f t="shared" si="21"/>
        <v>8450815.3150001578</v>
      </c>
      <c r="I118" s="577">
        <f t="shared" si="22"/>
        <v>8450815.3150001578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53378805.972314522</v>
      </c>
      <c r="E119" s="522">
        <f>IF(+J96&lt;F118,J96,D119)</f>
        <v>2318341.7619047621</v>
      </c>
      <c r="F119" s="523">
        <f t="shared" si="19"/>
        <v>51060464.21040976</v>
      </c>
      <c r="G119" s="523">
        <f t="shared" si="20"/>
        <v>52219635.091362141</v>
      </c>
      <c r="H119" s="526">
        <f t="shared" si="21"/>
        <v>8190131.4693164704</v>
      </c>
      <c r="I119" s="577">
        <f t="shared" si="22"/>
        <v>8190131.4693164704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51060464.21040976</v>
      </c>
      <c r="E120" s="522">
        <f>IF(+J96&lt;F119,J96,D120)</f>
        <v>2318341.7619047621</v>
      </c>
      <c r="F120" s="523">
        <f t="shared" si="19"/>
        <v>48742122.448504999</v>
      </c>
      <c r="G120" s="523">
        <f t="shared" si="20"/>
        <v>49901293.32945738</v>
      </c>
      <c r="H120" s="526">
        <f t="shared" si="21"/>
        <v>7929447.6236327831</v>
      </c>
      <c r="I120" s="577">
        <f t="shared" si="22"/>
        <v>7929447.6236327831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48742122.448504999</v>
      </c>
      <c r="E121" s="522">
        <f>IF(+J96&lt;F120,J96,D121)</f>
        <v>2318341.7619047621</v>
      </c>
      <c r="F121" s="523">
        <f t="shared" si="19"/>
        <v>46423780.686600238</v>
      </c>
      <c r="G121" s="523">
        <f t="shared" si="20"/>
        <v>47582951.567552619</v>
      </c>
      <c r="H121" s="526">
        <f t="shared" si="21"/>
        <v>7668763.7779490957</v>
      </c>
      <c r="I121" s="577">
        <f t="shared" si="22"/>
        <v>7668763.7779490957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46423780.686600238</v>
      </c>
      <c r="E122" s="522">
        <f>IF(+J96&lt;F121,J96,D122)</f>
        <v>2318341.7619047621</v>
      </c>
      <c r="F122" s="523">
        <f t="shared" si="19"/>
        <v>44105438.924695477</v>
      </c>
      <c r="G122" s="523">
        <f t="shared" si="20"/>
        <v>45264609.805647857</v>
      </c>
      <c r="H122" s="526">
        <f t="shared" si="21"/>
        <v>7408079.9322654093</v>
      </c>
      <c r="I122" s="577">
        <f t="shared" si="22"/>
        <v>7408079.9322654093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44105438.924695477</v>
      </c>
      <c r="E123" s="522">
        <f>IF(+J96&lt;F122,J96,D123)</f>
        <v>2318341.7619047621</v>
      </c>
      <c r="F123" s="523">
        <f t="shared" si="19"/>
        <v>41787097.162790716</v>
      </c>
      <c r="G123" s="523">
        <f t="shared" si="20"/>
        <v>42946268.043743096</v>
      </c>
      <c r="H123" s="526">
        <f t="shared" si="21"/>
        <v>7147396.0865817219</v>
      </c>
      <c r="I123" s="577">
        <f t="shared" si="22"/>
        <v>7147396.0865817219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41787097.162790716</v>
      </c>
      <c r="E124" s="522">
        <f>IF(+J96&lt;F123,J96,D124)</f>
        <v>2318341.7619047621</v>
      </c>
      <c r="F124" s="523">
        <f t="shared" si="19"/>
        <v>39468755.400885954</v>
      </c>
      <c r="G124" s="523">
        <f t="shared" si="20"/>
        <v>40627926.281838335</v>
      </c>
      <c r="H124" s="526">
        <f t="shared" si="21"/>
        <v>6886712.2408980345</v>
      </c>
      <c r="I124" s="577">
        <f t="shared" si="22"/>
        <v>6886712.2408980345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39468755.400885954</v>
      </c>
      <c r="E125" s="522">
        <f>IF(+J96&lt;F124,J96,D125)</f>
        <v>2318341.7619047621</v>
      </c>
      <c r="F125" s="523">
        <f t="shared" si="19"/>
        <v>37150413.638981193</v>
      </c>
      <c r="G125" s="523">
        <f t="shared" si="20"/>
        <v>38309584.519933574</v>
      </c>
      <c r="H125" s="526">
        <f t="shared" si="21"/>
        <v>6626028.3952143472</v>
      </c>
      <c r="I125" s="577">
        <f t="shared" si="22"/>
        <v>6626028.3952143472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37150413.638981193</v>
      </c>
      <c r="E126" s="522">
        <f>IF(+J96&lt;F125,J96,D126)</f>
        <v>2318341.7619047621</v>
      </c>
      <c r="F126" s="523">
        <f t="shared" si="19"/>
        <v>34832071.877076432</v>
      </c>
      <c r="G126" s="523">
        <f t="shared" si="20"/>
        <v>35991242.758028813</v>
      </c>
      <c r="H126" s="526">
        <f t="shared" si="21"/>
        <v>6365344.5495306607</v>
      </c>
      <c r="I126" s="577">
        <f t="shared" si="22"/>
        <v>6365344.5495306607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34832071.877076432</v>
      </c>
      <c r="E127" s="522">
        <f>IF(+J96&lt;F126,J96,D127)</f>
        <v>2318341.7619047621</v>
      </c>
      <c r="F127" s="523">
        <f t="shared" si="19"/>
        <v>32513730.115171671</v>
      </c>
      <c r="G127" s="523">
        <f t="shared" si="20"/>
        <v>33672900.996124052</v>
      </c>
      <c r="H127" s="526">
        <f t="shared" si="21"/>
        <v>6104660.7038469734</v>
      </c>
      <c r="I127" s="577">
        <f t="shared" si="22"/>
        <v>6104660.7038469734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32513730.115171671</v>
      </c>
      <c r="E128" s="522">
        <f>IF(+J96&lt;F127,J96,D128)</f>
        <v>2318341.7619047621</v>
      </c>
      <c r="F128" s="523">
        <f t="shared" si="19"/>
        <v>30195388.35326691</v>
      </c>
      <c r="G128" s="523">
        <f t="shared" si="20"/>
        <v>31354559.23421929</v>
      </c>
      <c r="H128" s="526">
        <f t="shared" si="21"/>
        <v>5843976.858163286</v>
      </c>
      <c r="I128" s="577">
        <f t="shared" si="22"/>
        <v>5843976.858163286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30195388.35326691</v>
      </c>
      <c r="E129" s="522">
        <f>IF(+J96&lt;F128,J96,D129)</f>
        <v>2318341.7619047621</v>
      </c>
      <c r="F129" s="523">
        <f t="shared" si="19"/>
        <v>27877046.591362149</v>
      </c>
      <c r="G129" s="523">
        <f t="shared" si="20"/>
        <v>29036217.472314529</v>
      </c>
      <c r="H129" s="526">
        <f t="shared" si="21"/>
        <v>5583293.0124795996</v>
      </c>
      <c r="I129" s="577">
        <f t="shared" si="22"/>
        <v>5583293.0124795996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27877046.591362149</v>
      </c>
      <c r="E130" s="522">
        <f>IF(+J96&lt;F129,J96,D130)</f>
        <v>2318341.7619047621</v>
      </c>
      <c r="F130" s="523">
        <f t="shared" si="19"/>
        <v>25558704.829457387</v>
      </c>
      <c r="G130" s="523">
        <f t="shared" si="20"/>
        <v>26717875.710409768</v>
      </c>
      <c r="H130" s="526">
        <f t="shared" si="21"/>
        <v>5322609.1667959113</v>
      </c>
      <c r="I130" s="577">
        <f t="shared" si="22"/>
        <v>5322609.1667959113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25558704.829457387</v>
      </c>
      <c r="E131" s="522">
        <f>IF(+J96&lt;F130,J96,D131)</f>
        <v>2318341.7619047621</v>
      </c>
      <c r="F131" s="523">
        <f t="shared" ref="F131:F154" si="23">+D131-E131</f>
        <v>23240363.067552626</v>
      </c>
      <c r="G131" s="523">
        <f t="shared" ref="G131:G154" si="24">+(F131+D131)/2</f>
        <v>24399533.948505007</v>
      </c>
      <c r="H131" s="526">
        <f t="shared" si="21"/>
        <v>5061925.3211122248</v>
      </c>
      <c r="I131" s="577">
        <f t="shared" si="22"/>
        <v>5061925.3211122248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23240363.067552626</v>
      </c>
      <c r="E132" s="522">
        <f>IF(+J96&lt;F131,J96,D132)</f>
        <v>2318341.7619047621</v>
      </c>
      <c r="F132" s="523">
        <f t="shared" si="23"/>
        <v>20922021.305647865</v>
      </c>
      <c r="G132" s="523">
        <f t="shared" si="24"/>
        <v>22081192.186600246</v>
      </c>
      <c r="H132" s="526">
        <f t="shared" si="21"/>
        <v>4801241.4754285375</v>
      </c>
      <c r="I132" s="577">
        <f t="shared" si="22"/>
        <v>4801241.4754285375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20922021.305647865</v>
      </c>
      <c r="E133" s="522">
        <f>IF(+J96&lt;F132,J96,D133)</f>
        <v>2318341.7619047621</v>
      </c>
      <c r="F133" s="523">
        <f t="shared" si="23"/>
        <v>18603679.543743104</v>
      </c>
      <c r="G133" s="523">
        <f t="shared" si="24"/>
        <v>19762850.424695484</v>
      </c>
      <c r="H133" s="526">
        <f t="shared" si="21"/>
        <v>4540557.6297448501</v>
      </c>
      <c r="I133" s="577">
        <f t="shared" si="22"/>
        <v>4540557.6297448501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18603679.543743104</v>
      </c>
      <c r="E134" s="522">
        <f>IF(+J96&lt;F133,J96,D134)</f>
        <v>2318341.7619047621</v>
      </c>
      <c r="F134" s="523">
        <f t="shared" si="23"/>
        <v>16285337.781838343</v>
      </c>
      <c r="G134" s="523">
        <f t="shared" si="24"/>
        <v>17444508.662790723</v>
      </c>
      <c r="H134" s="526">
        <f t="shared" si="21"/>
        <v>4279873.7840611637</v>
      </c>
      <c r="I134" s="577">
        <f t="shared" si="22"/>
        <v>4279873.7840611637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16285337.781838343</v>
      </c>
      <c r="E135" s="522">
        <f>IF(+J96&lt;F134,J96,D135)</f>
        <v>2318341.7619047621</v>
      </c>
      <c r="F135" s="523">
        <f t="shared" si="23"/>
        <v>13966996.019933581</v>
      </c>
      <c r="G135" s="523">
        <f t="shared" si="24"/>
        <v>15126166.900885962</v>
      </c>
      <c r="H135" s="526">
        <f t="shared" si="21"/>
        <v>4019189.9383774763</v>
      </c>
      <c r="I135" s="577">
        <f t="shared" si="22"/>
        <v>4019189.9383774763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13966996.019933581</v>
      </c>
      <c r="E136" s="522">
        <f>IF(+J96&lt;F135,J96,D136)</f>
        <v>2318341.7619047621</v>
      </c>
      <c r="F136" s="523">
        <f t="shared" si="23"/>
        <v>11648654.25802882</v>
      </c>
      <c r="G136" s="523">
        <f t="shared" si="24"/>
        <v>12807825.138981201</v>
      </c>
      <c r="H136" s="526">
        <f t="shared" si="21"/>
        <v>3758506.0926937889</v>
      </c>
      <c r="I136" s="577">
        <f t="shared" si="22"/>
        <v>3758506.0926937889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>
      <c r="B137" s="195" t="str">
        <f t="shared" si="16"/>
        <v/>
      </c>
      <c r="C137" s="507">
        <f>IF(D93="","-",+C136+1)</f>
        <v>2054</v>
      </c>
      <c r="D137" s="374">
        <f>IF(F136+SUM(E$99:E136)=D$92,F136,D$92-SUM(E$99:E136))</f>
        <v>11648654.25802882</v>
      </c>
      <c r="E137" s="522">
        <f>IF(+J96&lt;F136,J96,D137)</f>
        <v>2318341.7619047621</v>
      </c>
      <c r="F137" s="523">
        <f t="shared" si="23"/>
        <v>9330312.496124059</v>
      </c>
      <c r="G137" s="523">
        <f t="shared" si="24"/>
        <v>10489483.37707644</v>
      </c>
      <c r="H137" s="526">
        <f t="shared" si="21"/>
        <v>3497822.247010102</v>
      </c>
      <c r="I137" s="577">
        <f t="shared" si="22"/>
        <v>3497822.247010102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9330312.496124059</v>
      </c>
      <c r="E138" s="522">
        <f>IF(+J96&lt;F137,J96,D138)</f>
        <v>2318341.7619047621</v>
      </c>
      <c r="F138" s="523">
        <f t="shared" si="23"/>
        <v>7011970.7342192968</v>
      </c>
      <c r="G138" s="523">
        <f t="shared" si="24"/>
        <v>8171141.6151716784</v>
      </c>
      <c r="H138" s="526">
        <f t="shared" si="21"/>
        <v>3237138.4013264147</v>
      </c>
      <c r="I138" s="577">
        <f t="shared" si="22"/>
        <v>3237138.4013264147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7011970.7342192968</v>
      </c>
      <c r="E139" s="522">
        <f>IF(+J96&lt;F138,J96,D139)</f>
        <v>2318341.7619047621</v>
      </c>
      <c r="F139" s="523">
        <f t="shared" si="23"/>
        <v>4693628.9723145347</v>
      </c>
      <c r="G139" s="523">
        <f t="shared" si="24"/>
        <v>5852799.8532669153</v>
      </c>
      <c r="H139" s="526">
        <f t="shared" si="21"/>
        <v>2976454.5556427273</v>
      </c>
      <c r="I139" s="577">
        <f t="shared" si="22"/>
        <v>2976454.5556427273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4693628.9723145347</v>
      </c>
      <c r="E140" s="522">
        <f>IF(+J96&lt;F139,J96,D140)</f>
        <v>2318341.7619047621</v>
      </c>
      <c r="F140" s="523">
        <f t="shared" si="23"/>
        <v>2375287.2104097726</v>
      </c>
      <c r="G140" s="523">
        <f t="shared" si="24"/>
        <v>3534458.0913621536</v>
      </c>
      <c r="H140" s="526">
        <f t="shared" si="21"/>
        <v>2715770.7099590404</v>
      </c>
      <c r="I140" s="577">
        <f t="shared" si="22"/>
        <v>2715770.7099590404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2375287.2104097726</v>
      </c>
      <c r="E141" s="522">
        <f>IF(+J96&lt;F140,J96,D141)</f>
        <v>2318341.7619047621</v>
      </c>
      <c r="F141" s="523">
        <f t="shared" si="23"/>
        <v>56945.448505010456</v>
      </c>
      <c r="G141" s="523">
        <f t="shared" si="24"/>
        <v>1216116.3294573915</v>
      </c>
      <c r="H141" s="526">
        <f t="shared" si="21"/>
        <v>2455086.864275353</v>
      </c>
      <c r="I141" s="577">
        <f t="shared" si="22"/>
        <v>2455086.864275353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56945.448505010456</v>
      </c>
      <c r="E142" s="522">
        <f>IF(+J96&lt;F141,J96,D142)</f>
        <v>56945.448505010456</v>
      </c>
      <c r="F142" s="523">
        <f t="shared" si="23"/>
        <v>0</v>
      </c>
      <c r="G142" s="523">
        <f t="shared" si="24"/>
        <v>28472.724252505228</v>
      </c>
      <c r="H142" s="526">
        <f t="shared" si="21"/>
        <v>60147.038269384102</v>
      </c>
      <c r="I142" s="577">
        <f t="shared" si="22"/>
        <v>60147.038269384102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1"/>
        <v>0</v>
      </c>
      <c r="I143" s="577">
        <f t="shared" si="22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1"/>
        <v>0</v>
      </c>
      <c r="I144" s="577">
        <f t="shared" si="22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1"/>
        <v>0</v>
      </c>
      <c r="I145" s="577">
        <f t="shared" si="22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1"/>
        <v>0</v>
      </c>
      <c r="I146" s="577">
        <f t="shared" si="22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1"/>
        <v>0</v>
      </c>
      <c r="I147" s="577">
        <f t="shared" si="22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1"/>
        <v>0</v>
      </c>
      <c r="I148" s="577">
        <f t="shared" si="22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1"/>
        <v>0</v>
      </c>
      <c r="I149" s="577">
        <f t="shared" si="22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1"/>
        <v>0</v>
      </c>
      <c r="I150" s="577">
        <f t="shared" si="22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1"/>
        <v>0</v>
      </c>
      <c r="I151" s="577">
        <f t="shared" si="22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1"/>
        <v>0</v>
      </c>
      <c r="I152" s="577">
        <f t="shared" si="22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1"/>
        <v>0</v>
      </c>
      <c r="I153" s="577">
        <f t="shared" si="22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1"/>
        <v>0</v>
      </c>
      <c r="I154" s="579">
        <f t="shared" si="22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>
      <c r="C155" s="374" t="s">
        <v>78</v>
      </c>
      <c r="D155" s="375"/>
      <c r="E155" s="375">
        <f>SUM(E99:E154)</f>
        <v>97370354.000000015</v>
      </c>
      <c r="F155" s="375"/>
      <c r="G155" s="375"/>
      <c r="H155" s="375">
        <f>SUM(H99:H154)</f>
        <v>332811146.69364595</v>
      </c>
      <c r="I155" s="375">
        <f>SUM(I99:I154)</f>
        <v>332811146.69364595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9" priority="2" stopIfTrue="1" operator="equal">
      <formula>$I$10</formula>
    </cfRule>
  </conditionalFormatting>
  <conditionalFormatting sqref="C99:C154">
    <cfRule type="cellIs" dxfId="38" priority="3" stopIfTrue="1" operator="equal">
      <formula>$J$92</formula>
    </cfRule>
  </conditionalFormatting>
  <conditionalFormatting sqref="C17">
    <cfRule type="cellIs" dxfId="3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7001269.4944881881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7001269.4944881881</v>
      </c>
      <c r="O6" s="269"/>
      <c r="P6" s="269"/>
    </row>
    <row r="7" spans="1:16" ht="13.5" thickBot="1">
      <c r="C7" s="467" t="s">
        <v>48</v>
      </c>
      <c r="D7" s="624" t="s">
        <v>380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381</v>
      </c>
      <c r="E9" s="637" t="s">
        <v>508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58649881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1396425.7380952381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 t="shared" ref="K17:K22" si="1">+G17</f>
        <v>4553761.5622253697</v>
      </c>
      <c r="L17" s="513">
        <f t="shared" ref="L17:L72" si="2">IF(K17&lt;&gt;0,+G17-K17,0)</f>
        <v>0</v>
      </c>
      <c r="M17" s="512">
        <f t="shared" ref="M17:M22" si="3">+H17</f>
        <v>4553761.5622253697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 t="shared" si="1"/>
        <v>7928500.3710052036</v>
      </c>
      <c r="L18" s="514">
        <f t="shared" si="2"/>
        <v>0</v>
      </c>
      <c r="M18" s="655">
        <f t="shared" si="3"/>
        <v>7928500.3710052036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>IU</v>
      </c>
      <c r="C19" s="507">
        <f>IF(D11="","-",+C18+1)</f>
        <v>2018</v>
      </c>
      <c r="D19" s="631">
        <v>58611270.860465117</v>
      </c>
      <c r="E19" s="630">
        <v>1452055.6829268292</v>
      </c>
      <c r="F19" s="631">
        <v>57159215.177538291</v>
      </c>
      <c r="G19" s="630">
        <v>8808928.485670168</v>
      </c>
      <c r="H19" s="639">
        <v>8808928.485670168</v>
      </c>
      <c r="I19" s="511">
        <f t="shared" si="0"/>
        <v>0</v>
      </c>
      <c r="J19" s="511"/>
      <c r="K19" s="655">
        <f t="shared" si="1"/>
        <v>8808928.485670168</v>
      </c>
      <c r="L19" s="514">
        <f t="shared" ref="L19" si="6">IF(K19&lt;&gt;0,+G19-K19,0)</f>
        <v>0</v>
      </c>
      <c r="M19" s="655">
        <f t="shared" si="3"/>
        <v>8808928.485670168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31">
        <v>57159215.177538291</v>
      </c>
      <c r="E20" s="630">
        <v>1452055.6829268292</v>
      </c>
      <c r="F20" s="631">
        <v>55707159.494611464</v>
      </c>
      <c r="G20" s="630">
        <v>8624380.7770549227</v>
      </c>
      <c r="H20" s="639">
        <v>8624380.7770549227</v>
      </c>
      <c r="I20" s="511">
        <f t="shared" si="0"/>
        <v>0</v>
      </c>
      <c r="J20" s="511"/>
      <c r="K20" s="655">
        <f t="shared" si="1"/>
        <v>8624380.7770549227</v>
      </c>
      <c r="L20" s="514">
        <f t="shared" ref="L20" si="8">IF(K20&lt;&gt;0,+G20-K20,0)</f>
        <v>0</v>
      </c>
      <c r="M20" s="655">
        <f t="shared" si="3"/>
        <v>8624380.7770549227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2020</v>
      </c>
      <c r="D21" s="631">
        <v>53369709.811684631</v>
      </c>
      <c r="E21" s="630">
        <v>1430460.7073170731</v>
      </c>
      <c r="F21" s="631">
        <v>51939249.104367554</v>
      </c>
      <c r="G21" s="630">
        <v>6818880.8355437173</v>
      </c>
      <c r="H21" s="639">
        <v>6818880.8355437173</v>
      </c>
      <c r="I21" s="511">
        <f t="shared" si="0"/>
        <v>0</v>
      </c>
      <c r="J21" s="511"/>
      <c r="K21" s="655">
        <f t="shared" si="1"/>
        <v>6818880.8355437173</v>
      </c>
      <c r="L21" s="514">
        <f t="shared" ref="L21" si="9">IF(K21&lt;&gt;0,+G21-K21,0)</f>
        <v>0</v>
      </c>
      <c r="M21" s="655">
        <f t="shared" si="3"/>
        <v>6818880.8355437173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31">
        <v>52007778.577992059</v>
      </c>
      <c r="E22" s="630">
        <v>1396425.7380952381</v>
      </c>
      <c r="F22" s="631">
        <v>50611352.83989682</v>
      </c>
      <c r="G22" s="630">
        <v>6835472.9074064167</v>
      </c>
      <c r="H22" s="639">
        <v>6835472.9074064167</v>
      </c>
      <c r="I22" s="511">
        <f t="shared" si="0"/>
        <v>0</v>
      </c>
      <c r="J22" s="511"/>
      <c r="K22" s="655">
        <f t="shared" si="1"/>
        <v>6835472.9074064167</v>
      </c>
      <c r="L22" s="514">
        <f t="shared" ref="L22" si="10">IF(K22&lt;&gt;0,+G22-K22,0)</f>
        <v>0</v>
      </c>
      <c r="M22" s="655">
        <f t="shared" si="3"/>
        <v>6835472.9074064167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523">
        <f>IF(F22+SUM(E$17:E22)=D$10,F22,D$10-SUM(E$17:E22))</f>
        <v>50543815.366272315</v>
      </c>
      <c r="E23" s="522">
        <f>IF(+I14&lt;F22,I14,D23)</f>
        <v>1396425.7380952381</v>
      </c>
      <c r="F23" s="523">
        <f t="shared" ref="F23:F72" si="11">+D23-E23</f>
        <v>49147389.628177077</v>
      </c>
      <c r="G23" s="524">
        <f t="shared" ref="G23:G48" si="12">+I$12*((D23+F23)/2)+E23</f>
        <v>7001269.4944881881</v>
      </c>
      <c r="H23" s="491">
        <f t="shared" ref="H23:H48" si="13">+I$13*((D23+F23)/2)+E23</f>
        <v>7001269.4944881881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2023</v>
      </c>
      <c r="D24" s="523">
        <f>IF(F23+SUM(E$17:E23)=D$10,F23,D$10-SUM(E$17:E23))</f>
        <v>49147389.628177077</v>
      </c>
      <c r="E24" s="522">
        <f>IF(+I14&lt;F23,I14,D24)</f>
        <v>1396425.7380952381</v>
      </c>
      <c r="F24" s="523">
        <f t="shared" si="11"/>
        <v>47750963.890081838</v>
      </c>
      <c r="G24" s="524">
        <f t="shared" si="12"/>
        <v>6844249.663503794</v>
      </c>
      <c r="H24" s="491">
        <f t="shared" si="13"/>
        <v>6844249.663503794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47750963.890081838</v>
      </c>
      <c r="E25" s="522">
        <f>IF(+I14&lt;F24,I14,D25)</f>
        <v>1396425.7380952381</v>
      </c>
      <c r="F25" s="523">
        <f t="shared" si="11"/>
        <v>46354538.151986599</v>
      </c>
      <c r="G25" s="524">
        <f t="shared" si="12"/>
        <v>6687229.8325193999</v>
      </c>
      <c r="H25" s="491">
        <f t="shared" si="13"/>
        <v>6687229.8325193999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46354538.151986599</v>
      </c>
      <c r="E26" s="522">
        <f>IF(+I14&lt;F25,I14,D26)</f>
        <v>1396425.7380952381</v>
      </c>
      <c r="F26" s="523">
        <f t="shared" si="11"/>
        <v>44958112.41389136</v>
      </c>
      <c r="G26" s="524">
        <f t="shared" si="12"/>
        <v>6530210.0015350059</v>
      </c>
      <c r="H26" s="491">
        <f t="shared" si="13"/>
        <v>6530210.0015350059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44958112.41389136</v>
      </c>
      <c r="E27" s="522">
        <f>IF(+I14&lt;F26,I14,D27)</f>
        <v>1396425.7380952381</v>
      </c>
      <c r="F27" s="523">
        <f t="shared" si="11"/>
        <v>43561686.675796121</v>
      </c>
      <c r="G27" s="524">
        <f t="shared" si="12"/>
        <v>6373190.1705506118</v>
      </c>
      <c r="H27" s="491">
        <f t="shared" si="13"/>
        <v>6373190.1705506118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43561686.675796121</v>
      </c>
      <c r="E28" s="522">
        <f>IF(+I14&lt;F27,I14,D28)</f>
        <v>1396425.7380952381</v>
      </c>
      <c r="F28" s="523">
        <f t="shared" si="11"/>
        <v>42165260.937700883</v>
      </c>
      <c r="G28" s="524">
        <f t="shared" si="12"/>
        <v>6216170.3395662177</v>
      </c>
      <c r="H28" s="491">
        <f t="shared" si="13"/>
        <v>6216170.3395662177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42165260.937700883</v>
      </c>
      <c r="E29" s="522">
        <f>IF(+I14&lt;F28,I14,D29)</f>
        <v>1396425.7380952381</v>
      </c>
      <c r="F29" s="523">
        <f t="shared" si="11"/>
        <v>40768835.199605644</v>
      </c>
      <c r="G29" s="524">
        <f t="shared" si="12"/>
        <v>6059150.5085818237</v>
      </c>
      <c r="H29" s="491">
        <f t="shared" si="13"/>
        <v>6059150.5085818237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40768835.199605644</v>
      </c>
      <c r="E30" s="522">
        <f>IF(+I14&lt;F29,I14,D30)</f>
        <v>1396425.7380952381</v>
      </c>
      <c r="F30" s="523">
        <f t="shared" si="11"/>
        <v>39372409.461510405</v>
      </c>
      <c r="G30" s="524">
        <f t="shared" si="12"/>
        <v>5902130.6775974296</v>
      </c>
      <c r="H30" s="491">
        <f t="shared" si="13"/>
        <v>5902130.6775974296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39372409.461510405</v>
      </c>
      <c r="E31" s="522">
        <f>IF(+I14&lt;F30,I14,D31)</f>
        <v>1396425.7380952381</v>
      </c>
      <c r="F31" s="523">
        <f t="shared" si="11"/>
        <v>37975983.723415166</v>
      </c>
      <c r="G31" s="524">
        <f t="shared" si="12"/>
        <v>5745110.8466130346</v>
      </c>
      <c r="H31" s="491">
        <f t="shared" si="13"/>
        <v>5745110.8466130346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37975983.723415166</v>
      </c>
      <c r="E32" s="522">
        <f>IF(+I14&lt;F31,I14,D32)</f>
        <v>1396425.7380952381</v>
      </c>
      <c r="F32" s="523">
        <f t="shared" si="11"/>
        <v>36579557.985319927</v>
      </c>
      <c r="G32" s="524">
        <f t="shared" si="12"/>
        <v>5588091.0156286415</v>
      </c>
      <c r="H32" s="491">
        <f t="shared" si="13"/>
        <v>5588091.0156286415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36579557.985319927</v>
      </c>
      <c r="E33" s="522">
        <f>IF(+I14&lt;F32,I14,D33)</f>
        <v>1396425.7380952381</v>
      </c>
      <c r="F33" s="523">
        <f t="shared" si="11"/>
        <v>35183132.247224689</v>
      </c>
      <c r="G33" s="524">
        <f t="shared" si="12"/>
        <v>5431071.1846442474</v>
      </c>
      <c r="H33" s="491">
        <f t="shared" si="13"/>
        <v>5431071.1846442474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35183132.247224689</v>
      </c>
      <c r="E34" s="522">
        <f>IF(+I14&lt;F33,I14,D34)</f>
        <v>1396425.7380952381</v>
      </c>
      <c r="F34" s="523">
        <f t="shared" si="11"/>
        <v>33786706.50912945</v>
      </c>
      <c r="G34" s="524">
        <f t="shared" si="12"/>
        <v>5274051.3536598524</v>
      </c>
      <c r="H34" s="491">
        <f t="shared" si="13"/>
        <v>5274051.3536598524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33786706.50912945</v>
      </c>
      <c r="E35" s="522">
        <f>IF(+I14&lt;F34,I14,D35)</f>
        <v>1396425.7380952381</v>
      </c>
      <c r="F35" s="523">
        <f t="shared" si="11"/>
        <v>32390280.771034211</v>
      </c>
      <c r="G35" s="524">
        <f t="shared" si="12"/>
        <v>5117031.5226754583</v>
      </c>
      <c r="H35" s="491">
        <f t="shared" si="13"/>
        <v>5117031.5226754583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32390280.771034211</v>
      </c>
      <c r="E36" s="522">
        <f>IF(+I14&lt;F35,I14,D36)</f>
        <v>1396425.7380952381</v>
      </c>
      <c r="F36" s="523">
        <f t="shared" si="11"/>
        <v>30993855.032938972</v>
      </c>
      <c r="G36" s="524">
        <f t="shared" si="12"/>
        <v>4960011.6916910643</v>
      </c>
      <c r="H36" s="491">
        <f t="shared" si="13"/>
        <v>4960011.6916910643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30993855.032938972</v>
      </c>
      <c r="E37" s="522">
        <f>IF(+I14&lt;F36,I14,D37)</f>
        <v>1396425.7380952381</v>
      </c>
      <c r="F37" s="523">
        <f t="shared" si="11"/>
        <v>29597429.294843733</v>
      </c>
      <c r="G37" s="524">
        <f t="shared" si="12"/>
        <v>4802991.8607066702</v>
      </c>
      <c r="H37" s="491">
        <f t="shared" si="13"/>
        <v>4802991.8607066702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29597429.294843733</v>
      </c>
      <c r="E38" s="522">
        <f>IF(+I14&lt;F37,I14,D38)</f>
        <v>1396425.7380952381</v>
      </c>
      <c r="F38" s="523">
        <f t="shared" si="11"/>
        <v>28201003.556748495</v>
      </c>
      <c r="G38" s="524">
        <f t="shared" si="12"/>
        <v>4645972.0297222761</v>
      </c>
      <c r="H38" s="491">
        <f t="shared" si="13"/>
        <v>4645972.0297222761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28201003.556748495</v>
      </c>
      <c r="E39" s="522">
        <f>IF(+I14&lt;F38,I14,D39)</f>
        <v>1396425.7380952381</v>
      </c>
      <c r="F39" s="523">
        <f t="shared" si="11"/>
        <v>26804577.818653256</v>
      </c>
      <c r="G39" s="524">
        <f t="shared" si="12"/>
        <v>4488952.1987378821</v>
      </c>
      <c r="H39" s="491">
        <f t="shared" si="13"/>
        <v>4488952.1987378821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26804577.818653256</v>
      </c>
      <c r="E40" s="522">
        <f>IF(+I14&lt;F39,I14,D40)</f>
        <v>1396425.7380952381</v>
      </c>
      <c r="F40" s="523">
        <f t="shared" si="11"/>
        <v>25408152.080558017</v>
      </c>
      <c r="G40" s="524">
        <f t="shared" si="12"/>
        <v>4331932.367753488</v>
      </c>
      <c r="H40" s="491">
        <f t="shared" si="13"/>
        <v>4331932.367753488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25408152.080558017</v>
      </c>
      <c r="E41" s="522">
        <f>IF(+I14&lt;F40,I14,D41)</f>
        <v>1396425.7380952381</v>
      </c>
      <c r="F41" s="523">
        <f t="shared" si="11"/>
        <v>24011726.342462778</v>
      </c>
      <c r="G41" s="524">
        <f t="shared" si="12"/>
        <v>4174912.5367690939</v>
      </c>
      <c r="H41" s="491">
        <f t="shared" si="13"/>
        <v>4174912.5367690939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24011726.342462778</v>
      </c>
      <c r="E42" s="522">
        <f>IF(+I14&lt;F41,I14,D42)</f>
        <v>1396425.7380952381</v>
      </c>
      <c r="F42" s="523">
        <f t="shared" si="11"/>
        <v>22615300.604367539</v>
      </c>
      <c r="G42" s="524">
        <f t="shared" si="12"/>
        <v>4017892.7057846999</v>
      </c>
      <c r="H42" s="491">
        <f t="shared" si="13"/>
        <v>4017892.7057846999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22615300.604367539</v>
      </c>
      <c r="E43" s="522">
        <f>IF(+I14&lt;F42,I14,D43)</f>
        <v>1396425.7380952381</v>
      </c>
      <c r="F43" s="523">
        <f t="shared" si="11"/>
        <v>21218874.8662723</v>
      </c>
      <c r="G43" s="524">
        <f t="shared" si="12"/>
        <v>3860872.8748003058</v>
      </c>
      <c r="H43" s="491">
        <f t="shared" si="13"/>
        <v>3860872.8748003058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21218874.8662723</v>
      </c>
      <c r="E44" s="522">
        <f>IF(+I14&lt;F43,I14,D44)</f>
        <v>1396425.7380952381</v>
      </c>
      <c r="F44" s="523">
        <f t="shared" si="11"/>
        <v>19822449.128177062</v>
      </c>
      <c r="G44" s="524">
        <f t="shared" si="12"/>
        <v>3703853.0438159117</v>
      </c>
      <c r="H44" s="491">
        <f t="shared" si="13"/>
        <v>3703853.0438159117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19822449.128177062</v>
      </c>
      <c r="E45" s="522">
        <f>IF(+I14&lt;F44,I14,D45)</f>
        <v>1396425.7380952381</v>
      </c>
      <c r="F45" s="523">
        <f t="shared" si="11"/>
        <v>18426023.390081823</v>
      </c>
      <c r="G45" s="524">
        <f t="shared" si="12"/>
        <v>3546833.2128315177</v>
      </c>
      <c r="H45" s="491">
        <f t="shared" si="13"/>
        <v>3546833.2128315177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18426023.390081823</v>
      </c>
      <c r="E46" s="522">
        <f>IF(+I14&lt;F45,I14,D46)</f>
        <v>1396425.7380952381</v>
      </c>
      <c r="F46" s="523">
        <f t="shared" si="11"/>
        <v>17029597.651986584</v>
      </c>
      <c r="G46" s="524">
        <f t="shared" si="12"/>
        <v>3389813.3818471231</v>
      </c>
      <c r="H46" s="491">
        <f t="shared" si="13"/>
        <v>3389813.3818471231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17029597.651986584</v>
      </c>
      <c r="E47" s="522">
        <f>IF(+I14&lt;F46,I14,D47)</f>
        <v>1396425.7380952381</v>
      </c>
      <c r="F47" s="523">
        <f t="shared" si="11"/>
        <v>15633171.913891345</v>
      </c>
      <c r="G47" s="524">
        <f t="shared" si="12"/>
        <v>3232793.5508627286</v>
      </c>
      <c r="H47" s="491">
        <f t="shared" si="13"/>
        <v>3232793.5508627286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15633171.913891345</v>
      </c>
      <c r="E48" s="522">
        <f>IF(+I14&lt;F47,I14,D48)</f>
        <v>1396425.7380952381</v>
      </c>
      <c r="F48" s="523">
        <f t="shared" si="11"/>
        <v>14236746.175796106</v>
      </c>
      <c r="G48" s="524">
        <f t="shared" si="12"/>
        <v>3075773.7198783346</v>
      </c>
      <c r="H48" s="491">
        <f t="shared" si="13"/>
        <v>3075773.7198783346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14236746.175796106</v>
      </c>
      <c r="E49" s="522">
        <f>IF(+I14&lt;F48,I14,D49)</f>
        <v>1396425.7380952381</v>
      </c>
      <c r="F49" s="523">
        <f t="shared" si="11"/>
        <v>12840320.437700868</v>
      </c>
      <c r="G49" s="524">
        <f t="shared" ref="G49:G72" si="14">+I$12*((D49+F49)/2)+E49</f>
        <v>2918753.8888939405</v>
      </c>
      <c r="H49" s="491">
        <f t="shared" ref="H49:H72" si="15">+I$13*((D49+F49)/2)+E49</f>
        <v>2918753.8888939405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12840320.437700868</v>
      </c>
      <c r="E50" s="522">
        <f>IF(+I14&lt;F49,I14,D50)</f>
        <v>1396425.7380952381</v>
      </c>
      <c r="F50" s="523">
        <f t="shared" si="11"/>
        <v>11443894.699605629</v>
      </c>
      <c r="G50" s="524">
        <f t="shared" si="14"/>
        <v>2761734.0579095464</v>
      </c>
      <c r="H50" s="491">
        <f t="shared" si="15"/>
        <v>2761734.0579095464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11443894.699605629</v>
      </c>
      <c r="E51" s="522">
        <f>IF(+I14&lt;F50,I14,D51)</f>
        <v>1396425.7380952381</v>
      </c>
      <c r="F51" s="523">
        <f t="shared" si="11"/>
        <v>10047468.96151039</v>
      </c>
      <c r="G51" s="524">
        <f t="shared" si="14"/>
        <v>2604714.2269251524</v>
      </c>
      <c r="H51" s="491">
        <f t="shared" si="15"/>
        <v>2604714.2269251524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10047468.96151039</v>
      </c>
      <c r="E52" s="522">
        <f>IF(+I14&lt;F51,I14,D52)</f>
        <v>1396425.7380952381</v>
      </c>
      <c r="F52" s="523">
        <f t="shared" si="11"/>
        <v>8651043.2234151512</v>
      </c>
      <c r="G52" s="524">
        <f t="shared" si="14"/>
        <v>2447694.3959407583</v>
      </c>
      <c r="H52" s="491">
        <f t="shared" si="15"/>
        <v>2447694.3959407583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8651043.2234151512</v>
      </c>
      <c r="E53" s="522">
        <f>IF(+I14&lt;F52,I14,D53)</f>
        <v>1396425.7380952381</v>
      </c>
      <c r="F53" s="523">
        <f t="shared" si="11"/>
        <v>7254617.4853199134</v>
      </c>
      <c r="G53" s="524">
        <f t="shared" si="14"/>
        <v>2290674.5649563642</v>
      </c>
      <c r="H53" s="491">
        <f t="shared" si="15"/>
        <v>2290674.5649563642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7254617.4853199134</v>
      </c>
      <c r="E54" s="522">
        <f>IF(+I14&lt;F53,I14,D54)</f>
        <v>1396425.7380952381</v>
      </c>
      <c r="F54" s="523">
        <f t="shared" si="11"/>
        <v>5858191.7472246755</v>
      </c>
      <c r="G54" s="524">
        <f t="shared" si="14"/>
        <v>2133654.7339719702</v>
      </c>
      <c r="H54" s="491">
        <f t="shared" si="15"/>
        <v>2133654.7339719702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5858191.7472246755</v>
      </c>
      <c r="E55" s="522">
        <f>IF(+I14&lt;F54,I14,D55)</f>
        <v>1396425.7380952381</v>
      </c>
      <c r="F55" s="523">
        <f t="shared" si="11"/>
        <v>4461766.0091294376</v>
      </c>
      <c r="G55" s="524">
        <f t="shared" si="14"/>
        <v>1976634.9029875761</v>
      </c>
      <c r="H55" s="491">
        <f t="shared" si="15"/>
        <v>1976634.9029875761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4461766.0091294376</v>
      </c>
      <c r="E56" s="522">
        <f>IF(+I14&lt;F55,I14,D56)</f>
        <v>1396425.7380952381</v>
      </c>
      <c r="F56" s="523">
        <f t="shared" si="11"/>
        <v>3065340.2710341997</v>
      </c>
      <c r="G56" s="524">
        <f t="shared" si="14"/>
        <v>1819615.072003182</v>
      </c>
      <c r="H56" s="491">
        <f t="shared" si="15"/>
        <v>1819615.072003182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3065340.2710341997</v>
      </c>
      <c r="E57" s="522">
        <f>IF(+I14&lt;F56,I14,D57)</f>
        <v>1396425.7380952381</v>
      </c>
      <c r="F57" s="523">
        <f t="shared" si="11"/>
        <v>1668914.5329389616</v>
      </c>
      <c r="G57" s="524">
        <f t="shared" si="14"/>
        <v>1662595.241018788</v>
      </c>
      <c r="H57" s="491">
        <f t="shared" si="15"/>
        <v>1662595.241018788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1668914.5329389616</v>
      </c>
      <c r="E58" s="522">
        <f>IF(+I14&lt;F57,I14,D58)</f>
        <v>1396425.7380952381</v>
      </c>
      <c r="F58" s="523">
        <f t="shared" si="11"/>
        <v>272488.79484372353</v>
      </c>
      <c r="G58" s="524">
        <f t="shared" si="14"/>
        <v>1505575.4100343939</v>
      </c>
      <c r="H58" s="491">
        <f t="shared" si="15"/>
        <v>1505575.4100343939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272488.79484372353</v>
      </c>
      <c r="E59" s="522">
        <f>IF(+I14&lt;F58,I14,D59)</f>
        <v>272488.79484372353</v>
      </c>
      <c r="F59" s="523">
        <f t="shared" si="11"/>
        <v>0</v>
      </c>
      <c r="G59" s="524">
        <f t="shared" si="14"/>
        <v>287808.67306720291</v>
      </c>
      <c r="H59" s="491">
        <f t="shared" si="15"/>
        <v>287808.67306720291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4"/>
        <v>0</v>
      </c>
      <c r="H60" s="491">
        <f t="shared" si="15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58649881</v>
      </c>
      <c r="F73" s="375"/>
      <c r="G73" s="375">
        <f>SUM(G17:G72)</f>
        <v>196980941.89337951</v>
      </c>
      <c r="H73" s="375">
        <f>SUM(H17:H72)</f>
        <v>196980941.89337951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6818880.8355437173</v>
      </c>
      <c r="N87" s="546">
        <f>IF(J92&lt;D11,0,VLOOKUP(J92,C17:O72,11))</f>
        <v>6818880.8355437173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7085436.6426010244</v>
      </c>
      <c r="N88" s="550">
        <f>IF(J92&lt;D11,0,VLOOKUP(J92,C99:P154,7))</f>
        <v>7085436.6426010244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266555.8070573071</v>
      </c>
      <c r="N89" s="555">
        <f>+N88-N87</f>
        <v>266555.8070573071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58649881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487"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483"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1396425.7380952381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16">+I99-H99</f>
        <v>0</v>
      </c>
      <c r="K99" s="514"/>
      <c r="L99" s="512">
        <f>+H99</f>
        <v>4492330.3044337472</v>
      </c>
      <c r="M99" s="513">
        <f t="shared" ref="M99:M130" si="17">IF(L99&lt;&gt;0,+H99-L99,0)</f>
        <v>0</v>
      </c>
      <c r="N99" s="512">
        <f>+I99</f>
        <v>4492330.3044337472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16"/>
        <v>0</v>
      </c>
      <c r="K100" s="514"/>
      <c r="L100" s="655">
        <f>+H100</f>
        <v>7416711.841213882</v>
      </c>
      <c r="M100" s="514">
        <f t="shared" si="17"/>
        <v>0</v>
      </c>
      <c r="N100" s="655">
        <f>+I100</f>
        <v>7416711.841213882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>IU</v>
      </c>
      <c r="C101" s="507">
        <f>IF(D93="","-",+C100+1)</f>
        <v>2019</v>
      </c>
      <c r="D101" s="629">
        <v>54946873.302879289</v>
      </c>
      <c r="E101" s="630">
        <v>1363950.7209302327</v>
      </c>
      <c r="F101" s="631">
        <v>53582922.581949055</v>
      </c>
      <c r="G101" s="631">
        <v>54264897.942414172</v>
      </c>
      <c r="H101" s="633">
        <v>7172495.0547354436</v>
      </c>
      <c r="I101" s="634">
        <v>7172495.0547354436</v>
      </c>
      <c r="J101" s="514">
        <f t="shared" si="16"/>
        <v>0</v>
      </c>
      <c r="K101" s="514"/>
      <c r="L101" s="655">
        <f>+H101</f>
        <v>7172495.0547354436</v>
      </c>
      <c r="M101" s="514">
        <f t="shared" ref="M101:M102" si="21">IF(L101&lt;&gt;0,+H101-L101,0)</f>
        <v>0</v>
      </c>
      <c r="N101" s="655">
        <f>+I101</f>
        <v>7172495.0547354436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2020</v>
      </c>
      <c r="D102" s="629">
        <v>53582922.581949055</v>
      </c>
      <c r="E102" s="630">
        <v>1396425.7380952381</v>
      </c>
      <c r="F102" s="631">
        <v>52186496.843853816</v>
      </c>
      <c r="G102" s="631">
        <v>52884709.712901436</v>
      </c>
      <c r="H102" s="633">
        <v>7085436.6426010244</v>
      </c>
      <c r="I102" s="634">
        <v>7085436.6426010244</v>
      </c>
      <c r="J102" s="514">
        <f t="shared" si="16"/>
        <v>0</v>
      </c>
      <c r="K102" s="514"/>
      <c r="L102" s="655">
        <f>+H102</f>
        <v>7085436.6426010244</v>
      </c>
      <c r="M102" s="514">
        <f t="shared" si="21"/>
        <v>0</v>
      </c>
      <c r="N102" s="655">
        <f>+I102</f>
        <v>7085436.6426010244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>IU</v>
      </c>
      <c r="C103" s="507">
        <f>IF(D93="","-",+C102+1)</f>
        <v>2021</v>
      </c>
      <c r="D103" s="374">
        <f>IF(F102+SUM(E$99:E102)=D$92,F102,D$92-SUM(E$99:E102))</f>
        <v>53550447.56478405</v>
      </c>
      <c r="E103" s="522">
        <f>IF(+J96&lt;F102,J96,D103)</f>
        <v>1396425.7380952381</v>
      </c>
      <c r="F103" s="523">
        <f t="shared" ref="F103:F130" si="22">+D103-E103</f>
        <v>52154021.826688811</v>
      </c>
      <c r="G103" s="523">
        <f t="shared" ref="G103:G130" si="23">+(F103+D103)/2</f>
        <v>52852234.695736431</v>
      </c>
      <c r="H103" s="526">
        <f t="shared" ref="H103:H154" si="24">+J$94*G103+E103</f>
        <v>7339347.5367094008</v>
      </c>
      <c r="I103" s="577">
        <f t="shared" ref="I103:I154" si="25">+J$95*G103+E103</f>
        <v>7339347.5367094008</v>
      </c>
      <c r="J103" s="514">
        <f t="shared" si="16"/>
        <v>0</v>
      </c>
      <c r="K103" s="514"/>
      <c r="L103" s="525"/>
      <c r="M103" s="514">
        <f t="shared" si="17"/>
        <v>0</v>
      </c>
      <c r="N103" s="525"/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52154021.826688811</v>
      </c>
      <c r="E104" s="522">
        <f>IF(+J96&lt;F103,J96,D104)</f>
        <v>1396425.7380952381</v>
      </c>
      <c r="F104" s="523">
        <f t="shared" si="22"/>
        <v>50757596.088593572</v>
      </c>
      <c r="G104" s="523">
        <f t="shared" si="23"/>
        <v>51455808.957641192</v>
      </c>
      <c r="H104" s="526">
        <f t="shared" si="24"/>
        <v>7182327.7057250068</v>
      </c>
      <c r="I104" s="577">
        <f t="shared" si="25"/>
        <v>7182327.7057250068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50757596.088593572</v>
      </c>
      <c r="E105" s="522">
        <f>IF(+J96&lt;F104,J96,D105)</f>
        <v>1396425.7380952381</v>
      </c>
      <c r="F105" s="523">
        <f t="shared" si="22"/>
        <v>49361170.350498334</v>
      </c>
      <c r="G105" s="523">
        <f t="shared" si="23"/>
        <v>50059383.219545953</v>
      </c>
      <c r="H105" s="526">
        <f t="shared" si="24"/>
        <v>7025307.8747406127</v>
      </c>
      <c r="I105" s="577">
        <f t="shared" si="25"/>
        <v>7025307.8747406127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49361170.350498334</v>
      </c>
      <c r="E106" s="522">
        <f>IF(+J96&lt;F105,J96,D106)</f>
        <v>1396425.7380952381</v>
      </c>
      <c r="F106" s="523">
        <f t="shared" si="22"/>
        <v>47964744.612403095</v>
      </c>
      <c r="G106" s="523">
        <f t="shared" si="23"/>
        <v>48662957.481450714</v>
      </c>
      <c r="H106" s="526">
        <f t="shared" si="24"/>
        <v>6868288.0437562186</v>
      </c>
      <c r="I106" s="577">
        <f t="shared" si="25"/>
        <v>6868288.0437562186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47964744.612403095</v>
      </c>
      <c r="E107" s="522">
        <f>IF(+J96&lt;F106,J96,D107)</f>
        <v>1396425.7380952381</v>
      </c>
      <c r="F107" s="523">
        <f t="shared" si="22"/>
        <v>46568318.874307856</v>
      </c>
      <c r="G107" s="523">
        <f t="shared" si="23"/>
        <v>47266531.743355475</v>
      </c>
      <c r="H107" s="526">
        <f t="shared" si="24"/>
        <v>6711268.2127718246</v>
      </c>
      <c r="I107" s="577">
        <f t="shared" si="25"/>
        <v>6711268.2127718246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46568318.874307856</v>
      </c>
      <c r="E108" s="522">
        <f>IF(+J96&lt;F107,J96,D108)</f>
        <v>1396425.7380952381</v>
      </c>
      <c r="F108" s="523">
        <f t="shared" si="22"/>
        <v>45171893.136212617</v>
      </c>
      <c r="G108" s="523">
        <f t="shared" si="23"/>
        <v>45870106.005260237</v>
      </c>
      <c r="H108" s="526">
        <f t="shared" si="24"/>
        <v>6554248.3817874296</v>
      </c>
      <c r="I108" s="577">
        <f t="shared" si="25"/>
        <v>6554248.3817874296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45171893.136212617</v>
      </c>
      <c r="E109" s="522">
        <f>IF(+J96&lt;F108,J96,D109)</f>
        <v>1396425.7380952381</v>
      </c>
      <c r="F109" s="523">
        <f t="shared" si="22"/>
        <v>43775467.398117378</v>
      </c>
      <c r="G109" s="523">
        <f t="shared" si="23"/>
        <v>44473680.267164998</v>
      </c>
      <c r="H109" s="526">
        <f t="shared" si="24"/>
        <v>6397228.5508030355</v>
      </c>
      <c r="I109" s="577">
        <f t="shared" si="25"/>
        <v>6397228.5508030355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43775467.398117378</v>
      </c>
      <c r="E110" s="522">
        <f>IF(+J96&lt;F109,J96,D110)</f>
        <v>1396425.7380952381</v>
      </c>
      <c r="F110" s="523">
        <f t="shared" si="22"/>
        <v>42379041.66002214</v>
      </c>
      <c r="G110" s="523">
        <f t="shared" si="23"/>
        <v>43077254.529069759</v>
      </c>
      <c r="H110" s="526">
        <f t="shared" si="24"/>
        <v>6240208.7198186414</v>
      </c>
      <c r="I110" s="577">
        <f t="shared" si="25"/>
        <v>6240208.7198186414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42379041.66002214</v>
      </c>
      <c r="E111" s="522">
        <f>IF(+J96&lt;F110,J96,D111)</f>
        <v>1396425.7380952381</v>
      </c>
      <c r="F111" s="523">
        <f t="shared" si="22"/>
        <v>40982615.921926901</v>
      </c>
      <c r="G111" s="523">
        <f t="shared" si="23"/>
        <v>41680828.79097452</v>
      </c>
      <c r="H111" s="526">
        <f t="shared" si="24"/>
        <v>6083188.8888342474</v>
      </c>
      <c r="I111" s="577">
        <f t="shared" si="25"/>
        <v>6083188.8888342474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40982615.921926901</v>
      </c>
      <c r="E112" s="522">
        <f>IF(+J96&lt;F111,J96,D112)</f>
        <v>1396425.7380952381</v>
      </c>
      <c r="F112" s="523">
        <f t="shared" si="22"/>
        <v>39586190.183831662</v>
      </c>
      <c r="G112" s="523">
        <f t="shared" si="23"/>
        <v>40284403.052879281</v>
      </c>
      <c r="H112" s="526">
        <f t="shared" si="24"/>
        <v>5926169.0578498533</v>
      </c>
      <c r="I112" s="577">
        <f t="shared" si="25"/>
        <v>5926169.0578498533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39586190.183831662</v>
      </c>
      <c r="E113" s="522">
        <f>IF(+J96&lt;F112,J96,D113)</f>
        <v>1396425.7380952381</v>
      </c>
      <c r="F113" s="523">
        <f t="shared" si="22"/>
        <v>38189764.445736423</v>
      </c>
      <c r="G113" s="523">
        <f t="shared" si="23"/>
        <v>38887977.314784043</v>
      </c>
      <c r="H113" s="526">
        <f t="shared" si="24"/>
        <v>5769149.2268654592</v>
      </c>
      <c r="I113" s="577">
        <f t="shared" si="25"/>
        <v>5769149.2268654592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38189764.445736423</v>
      </c>
      <c r="E114" s="522">
        <f>IF(+J96&lt;F113,J96,D114)</f>
        <v>1396425.7380952381</v>
      </c>
      <c r="F114" s="523">
        <f t="shared" si="22"/>
        <v>36793338.707641184</v>
      </c>
      <c r="G114" s="523">
        <f t="shared" si="23"/>
        <v>37491551.576688804</v>
      </c>
      <c r="H114" s="526">
        <f t="shared" si="24"/>
        <v>5612129.3958810652</v>
      </c>
      <c r="I114" s="577">
        <f t="shared" si="25"/>
        <v>5612129.3958810652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36793338.707641184</v>
      </c>
      <c r="E115" s="522">
        <f>IF(+J96&lt;F114,J96,D115)</f>
        <v>1396425.7380952381</v>
      </c>
      <c r="F115" s="523">
        <f t="shared" si="22"/>
        <v>35396912.969545946</v>
      </c>
      <c r="G115" s="523">
        <f t="shared" si="23"/>
        <v>36095125.838593565</v>
      </c>
      <c r="H115" s="526">
        <f t="shared" si="24"/>
        <v>5455109.5648966711</v>
      </c>
      <c r="I115" s="577">
        <f t="shared" si="25"/>
        <v>5455109.5648966711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35396912.969545946</v>
      </c>
      <c r="E116" s="522">
        <f>IF(+J96&lt;F115,J96,D116)</f>
        <v>1396425.7380952381</v>
      </c>
      <c r="F116" s="523">
        <f t="shared" si="22"/>
        <v>34000487.231450707</v>
      </c>
      <c r="G116" s="523">
        <f t="shared" si="23"/>
        <v>34698700.100498326</v>
      </c>
      <c r="H116" s="526">
        <f t="shared" si="24"/>
        <v>5298089.733912277</v>
      </c>
      <c r="I116" s="577">
        <f t="shared" si="25"/>
        <v>5298089.733912277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34000487.231450707</v>
      </c>
      <c r="E117" s="522">
        <f>IF(+J96&lt;F116,J96,D117)</f>
        <v>1396425.7380952381</v>
      </c>
      <c r="F117" s="523">
        <f t="shared" si="22"/>
        <v>32604061.493355468</v>
      </c>
      <c r="G117" s="523">
        <f t="shared" si="23"/>
        <v>33302274.362403087</v>
      </c>
      <c r="H117" s="526">
        <f t="shared" si="24"/>
        <v>5141069.902927883</v>
      </c>
      <c r="I117" s="577">
        <f t="shared" si="25"/>
        <v>5141069.902927883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32604061.493355468</v>
      </c>
      <c r="E118" s="522">
        <f>IF(+J96&lt;F117,J96,D118)</f>
        <v>1396425.7380952381</v>
      </c>
      <c r="F118" s="523">
        <f t="shared" si="22"/>
        <v>31207635.755260229</v>
      </c>
      <c r="G118" s="523">
        <f t="shared" si="23"/>
        <v>31905848.624307849</v>
      </c>
      <c r="H118" s="526">
        <f t="shared" si="24"/>
        <v>4984050.0719434889</v>
      </c>
      <c r="I118" s="577">
        <f t="shared" si="25"/>
        <v>4984050.0719434889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31207635.755260229</v>
      </c>
      <c r="E119" s="522">
        <f>IF(+J96&lt;F118,J96,D119)</f>
        <v>1396425.7380952381</v>
      </c>
      <c r="F119" s="523">
        <f t="shared" si="22"/>
        <v>29811210.01716499</v>
      </c>
      <c r="G119" s="523">
        <f t="shared" si="23"/>
        <v>30509422.88621261</v>
      </c>
      <c r="H119" s="526">
        <f t="shared" si="24"/>
        <v>4827030.2409590948</v>
      </c>
      <c r="I119" s="577">
        <f t="shared" si="25"/>
        <v>4827030.2409590948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29811210.01716499</v>
      </c>
      <c r="E120" s="522">
        <f>IF(+J96&lt;F119,J96,D120)</f>
        <v>1396425.7380952381</v>
      </c>
      <c r="F120" s="523">
        <f t="shared" si="22"/>
        <v>28414784.279069752</v>
      </c>
      <c r="G120" s="523">
        <f t="shared" si="23"/>
        <v>29112997.148117371</v>
      </c>
      <c r="H120" s="526">
        <f t="shared" si="24"/>
        <v>4670010.4099747008</v>
      </c>
      <c r="I120" s="577">
        <f t="shared" si="25"/>
        <v>4670010.4099747008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28414784.279069752</v>
      </c>
      <c r="E121" s="522">
        <f>IF(+J96&lt;F120,J96,D121)</f>
        <v>1396425.7380952381</v>
      </c>
      <c r="F121" s="523">
        <f t="shared" si="22"/>
        <v>27018358.540974513</v>
      </c>
      <c r="G121" s="523">
        <f t="shared" si="23"/>
        <v>27716571.410022132</v>
      </c>
      <c r="H121" s="526">
        <f t="shared" si="24"/>
        <v>4512990.5789903067</v>
      </c>
      <c r="I121" s="577">
        <f t="shared" si="25"/>
        <v>4512990.5789903067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27018358.540974513</v>
      </c>
      <c r="E122" s="522">
        <f>IF(+J96&lt;F121,J96,D122)</f>
        <v>1396425.7380952381</v>
      </c>
      <c r="F122" s="523">
        <f t="shared" si="22"/>
        <v>25621932.802879274</v>
      </c>
      <c r="G122" s="523">
        <f t="shared" si="23"/>
        <v>26320145.671926893</v>
      </c>
      <c r="H122" s="526">
        <f t="shared" si="24"/>
        <v>4355970.7480059126</v>
      </c>
      <c r="I122" s="577">
        <f t="shared" si="25"/>
        <v>4355970.7480059126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25621932.802879274</v>
      </c>
      <c r="E123" s="522">
        <f>IF(+J96&lt;F122,J96,D123)</f>
        <v>1396425.7380952381</v>
      </c>
      <c r="F123" s="523">
        <f t="shared" si="22"/>
        <v>24225507.064784035</v>
      </c>
      <c r="G123" s="523">
        <f t="shared" si="23"/>
        <v>24923719.933831654</v>
      </c>
      <c r="H123" s="526">
        <f t="shared" si="24"/>
        <v>4198950.9170215176</v>
      </c>
      <c r="I123" s="577">
        <f t="shared" si="25"/>
        <v>4198950.9170215176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24225507.064784035</v>
      </c>
      <c r="E124" s="522">
        <f>IF(+J96&lt;F123,J96,D124)</f>
        <v>1396425.7380952381</v>
      </c>
      <c r="F124" s="523">
        <f t="shared" si="22"/>
        <v>22829081.326688796</v>
      </c>
      <c r="G124" s="523">
        <f t="shared" si="23"/>
        <v>23527294.195736416</v>
      </c>
      <c r="H124" s="526">
        <f t="shared" si="24"/>
        <v>4041931.0860371236</v>
      </c>
      <c r="I124" s="577">
        <f t="shared" si="25"/>
        <v>4041931.0860371236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22829081.326688796</v>
      </c>
      <c r="E125" s="522">
        <f>IF(+J96&lt;F124,J96,D125)</f>
        <v>1396425.7380952381</v>
      </c>
      <c r="F125" s="523">
        <f t="shared" si="22"/>
        <v>21432655.588593557</v>
      </c>
      <c r="G125" s="523">
        <f t="shared" si="23"/>
        <v>22130868.457641177</v>
      </c>
      <c r="H125" s="526">
        <f t="shared" si="24"/>
        <v>3884911.2550527295</v>
      </c>
      <c r="I125" s="577">
        <f t="shared" si="25"/>
        <v>3884911.2550527295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21432655.588593557</v>
      </c>
      <c r="E126" s="522">
        <f>IF(+J96&lt;F125,J96,D126)</f>
        <v>1396425.7380952381</v>
      </c>
      <c r="F126" s="523">
        <f t="shared" si="22"/>
        <v>20036229.850498319</v>
      </c>
      <c r="G126" s="523">
        <f t="shared" si="23"/>
        <v>20734442.719545938</v>
      </c>
      <c r="H126" s="526">
        <f t="shared" si="24"/>
        <v>3727891.4240683354</v>
      </c>
      <c r="I126" s="577">
        <f t="shared" si="25"/>
        <v>3727891.4240683354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20036229.850498319</v>
      </c>
      <c r="E127" s="522">
        <f>IF(+J96&lt;F126,J96,D127)</f>
        <v>1396425.7380952381</v>
      </c>
      <c r="F127" s="523">
        <f t="shared" si="22"/>
        <v>18639804.11240308</v>
      </c>
      <c r="G127" s="523">
        <f t="shared" si="23"/>
        <v>19338016.981450699</v>
      </c>
      <c r="H127" s="526">
        <f t="shared" si="24"/>
        <v>3570871.5930839414</v>
      </c>
      <c r="I127" s="577">
        <f t="shared" si="25"/>
        <v>3570871.5930839414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18639804.11240308</v>
      </c>
      <c r="E128" s="522">
        <f>IF(+J96&lt;F127,J96,D128)</f>
        <v>1396425.7380952381</v>
      </c>
      <c r="F128" s="523">
        <f t="shared" si="22"/>
        <v>17243378.374307841</v>
      </c>
      <c r="G128" s="523">
        <f t="shared" si="23"/>
        <v>17941591.24335546</v>
      </c>
      <c r="H128" s="526">
        <f t="shared" si="24"/>
        <v>3413851.7620995473</v>
      </c>
      <c r="I128" s="577">
        <f t="shared" si="25"/>
        <v>3413851.7620995473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17243378.374307841</v>
      </c>
      <c r="E129" s="522">
        <f>IF(+J96&lt;F128,J96,D129)</f>
        <v>1396425.7380952381</v>
      </c>
      <c r="F129" s="523">
        <f t="shared" si="22"/>
        <v>15846952.636212602</v>
      </c>
      <c r="G129" s="523">
        <f t="shared" si="23"/>
        <v>16545165.505260222</v>
      </c>
      <c r="H129" s="526">
        <f t="shared" si="24"/>
        <v>3256831.9311151532</v>
      </c>
      <c r="I129" s="577">
        <f t="shared" si="25"/>
        <v>3256831.9311151532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15846952.636212602</v>
      </c>
      <c r="E130" s="522">
        <f>IF(+J96&lt;F129,J96,D130)</f>
        <v>1396425.7380952381</v>
      </c>
      <c r="F130" s="523">
        <f t="shared" si="22"/>
        <v>14450526.898117363</v>
      </c>
      <c r="G130" s="523">
        <f t="shared" si="23"/>
        <v>15148739.767164983</v>
      </c>
      <c r="H130" s="526">
        <f t="shared" si="24"/>
        <v>3099812.1001307592</v>
      </c>
      <c r="I130" s="577">
        <f t="shared" si="25"/>
        <v>3099812.1001307592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14450526.898117363</v>
      </c>
      <c r="E131" s="522">
        <f>IF(+J96&lt;F130,J96,D131)</f>
        <v>1396425.7380952381</v>
      </c>
      <c r="F131" s="523">
        <f t="shared" ref="F131:F154" si="26">+D131-E131</f>
        <v>13054101.160022125</v>
      </c>
      <c r="G131" s="523">
        <f t="shared" ref="G131:G154" si="27">+(F131+D131)/2</f>
        <v>13752314.029069744</v>
      </c>
      <c r="H131" s="526">
        <f t="shared" si="24"/>
        <v>2942792.2691463651</v>
      </c>
      <c r="I131" s="577">
        <f t="shared" si="25"/>
        <v>2942792.2691463651</v>
      </c>
      <c r="J131" s="514">
        <f t="shared" ref="J131:J154" si="28">+I541-H541</f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13054101.160022125</v>
      </c>
      <c r="E132" s="522">
        <f>IF(+J96&lt;F131,J96,D132)</f>
        <v>1396425.7380952381</v>
      </c>
      <c r="F132" s="523">
        <f t="shared" si="26"/>
        <v>11657675.421926886</v>
      </c>
      <c r="G132" s="523">
        <f t="shared" si="27"/>
        <v>12355888.290974505</v>
      </c>
      <c r="H132" s="526">
        <f t="shared" si="24"/>
        <v>2785772.438161971</v>
      </c>
      <c r="I132" s="577">
        <f t="shared" si="25"/>
        <v>2785772.438161971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11657675.421926886</v>
      </c>
      <c r="E133" s="522">
        <f>IF(+J96&lt;F132,J96,D133)</f>
        <v>1396425.7380952381</v>
      </c>
      <c r="F133" s="523">
        <f t="shared" si="26"/>
        <v>10261249.683831647</v>
      </c>
      <c r="G133" s="523">
        <f t="shared" si="27"/>
        <v>10959462.552879266</v>
      </c>
      <c r="H133" s="526">
        <f t="shared" si="24"/>
        <v>2628752.6071775765</v>
      </c>
      <c r="I133" s="577">
        <f t="shared" si="25"/>
        <v>2628752.6071775765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10261249.683831647</v>
      </c>
      <c r="E134" s="522">
        <f>IF(+J96&lt;F133,J96,D134)</f>
        <v>1396425.7380952381</v>
      </c>
      <c r="F134" s="523">
        <f t="shared" si="26"/>
        <v>8864823.9457364082</v>
      </c>
      <c r="G134" s="523">
        <f t="shared" si="27"/>
        <v>9563036.8147840276</v>
      </c>
      <c r="H134" s="526">
        <f t="shared" si="24"/>
        <v>2471732.7761931824</v>
      </c>
      <c r="I134" s="577">
        <f t="shared" si="25"/>
        <v>2471732.7761931824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8864823.9457364082</v>
      </c>
      <c r="E135" s="522">
        <f>IF(+J96&lt;F134,J96,D135)</f>
        <v>1396425.7380952381</v>
      </c>
      <c r="F135" s="523">
        <f t="shared" si="26"/>
        <v>7468398.2076411704</v>
      </c>
      <c r="G135" s="523">
        <f t="shared" si="27"/>
        <v>8166611.0766887888</v>
      </c>
      <c r="H135" s="526">
        <f t="shared" si="24"/>
        <v>2314712.9452087884</v>
      </c>
      <c r="I135" s="577">
        <f t="shared" si="25"/>
        <v>2314712.9452087884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7468398.2076411704</v>
      </c>
      <c r="E136" s="522">
        <f>IF(+J96&lt;F135,J96,D136)</f>
        <v>1396425.7380952381</v>
      </c>
      <c r="F136" s="523">
        <f t="shared" si="26"/>
        <v>6071972.4695459325</v>
      </c>
      <c r="G136" s="523">
        <f t="shared" si="27"/>
        <v>6770185.3385935519</v>
      </c>
      <c r="H136" s="526">
        <f t="shared" si="24"/>
        <v>2157693.1142243943</v>
      </c>
      <c r="I136" s="577">
        <f t="shared" si="25"/>
        <v>2157693.1142243943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6071972.4695459325</v>
      </c>
      <c r="E137" s="522">
        <f>IF(+J96&lt;F136,J96,D137)</f>
        <v>1396425.7380952381</v>
      </c>
      <c r="F137" s="523">
        <f t="shared" si="26"/>
        <v>4675546.7314506946</v>
      </c>
      <c r="G137" s="523">
        <f t="shared" si="27"/>
        <v>5373759.6004983131</v>
      </c>
      <c r="H137" s="526">
        <f t="shared" si="24"/>
        <v>2000673.2832400003</v>
      </c>
      <c r="I137" s="577">
        <f t="shared" si="25"/>
        <v>2000673.2832400003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4675546.7314506946</v>
      </c>
      <c r="E138" s="522">
        <f>IF(+J96&lt;F137,J96,D138)</f>
        <v>1396425.7380952381</v>
      </c>
      <c r="F138" s="523">
        <f t="shared" si="26"/>
        <v>3279120.9933554567</v>
      </c>
      <c r="G138" s="523">
        <f t="shared" si="27"/>
        <v>3977333.8624030757</v>
      </c>
      <c r="H138" s="526">
        <f t="shared" si="24"/>
        <v>1843653.4522556062</v>
      </c>
      <c r="I138" s="577">
        <f t="shared" si="25"/>
        <v>1843653.4522556062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3279120.9933554567</v>
      </c>
      <c r="E139" s="522">
        <f>IF(+J96&lt;F138,J96,D139)</f>
        <v>1396425.7380952381</v>
      </c>
      <c r="F139" s="523">
        <f t="shared" si="26"/>
        <v>1882695.2552602186</v>
      </c>
      <c r="G139" s="523">
        <f t="shared" si="27"/>
        <v>2580908.1243078378</v>
      </c>
      <c r="H139" s="526">
        <f t="shared" si="24"/>
        <v>1686633.6212712121</v>
      </c>
      <c r="I139" s="577">
        <f t="shared" si="25"/>
        <v>1686633.6212712121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1882695.2552602186</v>
      </c>
      <c r="E140" s="522">
        <f>IF(+J96&lt;F139,J96,D140)</f>
        <v>1396425.7380952381</v>
      </c>
      <c r="F140" s="523">
        <f t="shared" si="26"/>
        <v>486269.51716498053</v>
      </c>
      <c r="G140" s="523">
        <f t="shared" si="27"/>
        <v>1184482.3862125995</v>
      </c>
      <c r="H140" s="526">
        <f t="shared" si="24"/>
        <v>1529613.7902868181</v>
      </c>
      <c r="I140" s="577">
        <f t="shared" si="25"/>
        <v>1529613.7902868181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486269.51716498053</v>
      </c>
      <c r="E141" s="522">
        <f>IF(+J96&lt;F140,J96,D141)</f>
        <v>486269.51716498053</v>
      </c>
      <c r="F141" s="523">
        <f t="shared" si="26"/>
        <v>0</v>
      </c>
      <c r="G141" s="523">
        <f t="shared" si="27"/>
        <v>243134.75858249026</v>
      </c>
      <c r="H141" s="526">
        <f t="shared" si="24"/>
        <v>513608.58551467198</v>
      </c>
      <c r="I141" s="577">
        <f t="shared" si="25"/>
        <v>513608.58551467198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58649881</v>
      </c>
      <c r="F155" s="375"/>
      <c r="G155" s="375"/>
      <c r="H155" s="375">
        <f>SUM(H99:H154)</f>
        <v>195190847.64142692</v>
      </c>
      <c r="I155" s="375">
        <f>SUM(I99:I154)</f>
        <v>195190847.64142692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6" priority="2" stopIfTrue="1" operator="equal">
      <formula>$I$10</formula>
    </cfRule>
  </conditionalFormatting>
  <conditionalFormatting sqref="C99:C154">
    <cfRule type="cellIs" dxfId="35" priority="3" stopIfTrue="1" operator="equal">
      <formula>$J$92</formula>
    </cfRule>
  </conditionalFormatting>
  <conditionalFormatting sqref="C17">
    <cfRule type="cellIs" dxfId="3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153469.16100420433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153469.16100420433</v>
      </c>
      <c r="O6" s="269"/>
      <c r="P6" s="269"/>
    </row>
    <row r="7" spans="1:16" ht="13.5" thickBot="1">
      <c r="C7" s="467" t="s">
        <v>48</v>
      </c>
      <c r="D7" s="624" t="s">
        <v>382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407</v>
      </c>
      <c r="E9" s="637" t="s">
        <v>408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1247292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29697.428571428572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>+G17</f>
        <v>86331.834002984833</v>
      </c>
      <c r="L17" s="513">
        <f t="shared" ref="L17:L72" si="1">IF(K17&lt;&gt;0,+G17-K17,0)</f>
        <v>0</v>
      </c>
      <c r="M17" s="512">
        <f>+H17</f>
        <v>86331.834002984833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175921.04307589805</v>
      </c>
      <c r="H18" s="639">
        <v>175921.04307589805</v>
      </c>
      <c r="I18" s="511">
        <f t="shared" si="0"/>
        <v>0</v>
      </c>
      <c r="J18" s="511"/>
      <c r="K18" s="518">
        <f>+G18</f>
        <v>175921.04307589805</v>
      </c>
      <c r="L18" s="519">
        <f t="shared" si="1"/>
        <v>0</v>
      </c>
      <c r="M18" s="518">
        <f>+G18</f>
        <v>175921.04307589805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28902.439024390245</v>
      </c>
      <c r="F19" s="631">
        <v>1113416.0521837778</v>
      </c>
      <c r="G19" s="630">
        <v>172247.71363126423</v>
      </c>
      <c r="H19" s="639">
        <v>172247.71363126423</v>
      </c>
      <c r="I19" s="511">
        <f t="shared" si="0"/>
        <v>0</v>
      </c>
      <c r="J19" s="511"/>
      <c r="K19" s="518">
        <f>+G19</f>
        <v>172247.71363126423</v>
      </c>
      <c r="L19" s="519">
        <f t="shared" ref="L19" si="4">IF(K19&lt;&gt;0,+G19-K19,0)</f>
        <v>0</v>
      </c>
      <c r="M19" s="518">
        <f>+G19</f>
        <v>172247.71363126423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149181.76277171262</v>
      </c>
      <c r="H20" s="639">
        <v>149181.76277171262</v>
      </c>
      <c r="I20" s="511">
        <f t="shared" si="0"/>
        <v>0</v>
      </c>
      <c r="J20" s="511"/>
      <c r="K20" s="518">
        <f>+G20</f>
        <v>149181.76277171262</v>
      </c>
      <c r="L20" s="519">
        <f t="shared" ref="L20" si="6">IF(K20&lt;&gt;0,+G20-K20,0)</f>
        <v>0</v>
      </c>
      <c r="M20" s="518">
        <f>+G20</f>
        <v>149181.76277171262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1146630.5955757231</v>
      </c>
      <c r="E21" s="630">
        <v>29697.428571428572</v>
      </c>
      <c r="F21" s="631">
        <v>1116933.1670042945</v>
      </c>
      <c r="G21" s="630">
        <v>149671.45198505887</v>
      </c>
      <c r="H21" s="639">
        <v>149671.45198505887</v>
      </c>
      <c r="I21" s="511">
        <f t="shared" si="0"/>
        <v>0</v>
      </c>
      <c r="J21" s="511"/>
      <c r="K21" s="518">
        <f>+G21</f>
        <v>149671.45198505887</v>
      </c>
      <c r="L21" s="519">
        <f t="shared" ref="L21" si="7">IF(K21&lt;&gt;0,+G21-K21,0)</f>
        <v>0</v>
      </c>
      <c r="M21" s="518">
        <f>+G21</f>
        <v>149671.45198505887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>IU</v>
      </c>
      <c r="C22" s="507">
        <f>IF(D11="","-",+C21+1)</f>
        <v>2022</v>
      </c>
      <c r="D22" s="523">
        <f>IF(F21+SUM(E$17:E21)=D$10,F21,D$10-SUM(E$17:E21))</f>
        <v>1115588.8675147882</v>
      </c>
      <c r="E22" s="522">
        <f>IF(+I14&lt;F21,I14,D22)</f>
        <v>29697.428571428572</v>
      </c>
      <c r="F22" s="523">
        <f t="shared" ref="F22:F72" si="8">+D22-E22</f>
        <v>1085891.4389433595</v>
      </c>
      <c r="G22" s="524">
        <f t="shared" ref="G22:G48" si="9">+I$12*((D22+F22)/2)+E22</f>
        <v>153469.16100420433</v>
      </c>
      <c r="H22" s="491">
        <f t="shared" ref="H22:H48" si="10">+I$13*((D22+F22)/2)+E22</f>
        <v>153469.16100420433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1085891.4389433595</v>
      </c>
      <c r="E23" s="522">
        <f>IF(+I14&lt;F22,I14,D23)</f>
        <v>29697.428571428572</v>
      </c>
      <c r="F23" s="523">
        <f t="shared" si="8"/>
        <v>1056194.0103719309</v>
      </c>
      <c r="G23" s="524">
        <f t="shared" si="9"/>
        <v>150129.86046874055</v>
      </c>
      <c r="H23" s="491">
        <f t="shared" si="10"/>
        <v>150129.86046874055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1056194.0103719309</v>
      </c>
      <c r="E24" s="522">
        <f>IF(+I14&lt;F23,I14,D24)</f>
        <v>29697.428571428572</v>
      </c>
      <c r="F24" s="523">
        <f t="shared" si="8"/>
        <v>1026496.5818005024</v>
      </c>
      <c r="G24" s="524">
        <f t="shared" si="9"/>
        <v>146790.55993327676</v>
      </c>
      <c r="H24" s="491">
        <f t="shared" si="10"/>
        <v>146790.55993327676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1026496.5818005024</v>
      </c>
      <c r="E25" s="522">
        <f>IF(+I14&lt;F24,I14,D25)</f>
        <v>29697.428571428572</v>
      </c>
      <c r="F25" s="523">
        <f t="shared" si="8"/>
        <v>996799.15322907385</v>
      </c>
      <c r="G25" s="524">
        <f t="shared" si="9"/>
        <v>143451.259397813</v>
      </c>
      <c r="H25" s="491">
        <f t="shared" si="10"/>
        <v>143451.259397813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996799.15322907385</v>
      </c>
      <c r="E26" s="522">
        <f>IF(+I14&lt;F25,I14,D26)</f>
        <v>29697.428571428572</v>
      </c>
      <c r="F26" s="523">
        <f t="shared" si="8"/>
        <v>967101.72465764533</v>
      </c>
      <c r="G26" s="524">
        <f t="shared" si="9"/>
        <v>140111.95886234922</v>
      </c>
      <c r="H26" s="491">
        <f t="shared" si="10"/>
        <v>140111.95886234922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967101.72465764533</v>
      </c>
      <c r="E27" s="522">
        <f>IF(+I14&lt;F26,I14,D27)</f>
        <v>29697.428571428572</v>
      </c>
      <c r="F27" s="523">
        <f t="shared" si="8"/>
        <v>937404.29608621681</v>
      </c>
      <c r="G27" s="524">
        <f t="shared" si="9"/>
        <v>136772.65832688546</v>
      </c>
      <c r="H27" s="491">
        <f t="shared" si="10"/>
        <v>136772.65832688546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937404.29608621681</v>
      </c>
      <c r="E28" s="522">
        <f>IF(+I14&lt;F27,I14,D28)</f>
        <v>29697.428571428572</v>
      </c>
      <c r="F28" s="523">
        <f t="shared" si="8"/>
        <v>907706.86751478829</v>
      </c>
      <c r="G28" s="524">
        <f t="shared" si="9"/>
        <v>133433.35779142167</v>
      </c>
      <c r="H28" s="491">
        <f t="shared" si="10"/>
        <v>133433.35779142167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907706.86751478829</v>
      </c>
      <c r="E29" s="522">
        <f>IF(+I14&lt;F28,I14,D29)</f>
        <v>29697.428571428572</v>
      </c>
      <c r="F29" s="523">
        <f t="shared" si="8"/>
        <v>878009.43894335977</v>
      </c>
      <c r="G29" s="524">
        <f t="shared" si="9"/>
        <v>130094.05725595792</v>
      </c>
      <c r="H29" s="491">
        <f t="shared" si="10"/>
        <v>130094.05725595792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878009.43894335977</v>
      </c>
      <c r="E30" s="522">
        <f>IF(+I14&lt;F29,I14,D30)</f>
        <v>29697.428571428572</v>
      </c>
      <c r="F30" s="523">
        <f t="shared" si="8"/>
        <v>848312.01037193125</v>
      </c>
      <c r="G30" s="524">
        <f t="shared" si="9"/>
        <v>126754.75672049413</v>
      </c>
      <c r="H30" s="491">
        <f t="shared" si="10"/>
        <v>126754.75672049413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848312.01037193125</v>
      </c>
      <c r="E31" s="522">
        <f>IF(+I14&lt;F30,I14,D31)</f>
        <v>29697.428571428572</v>
      </c>
      <c r="F31" s="523">
        <f t="shared" si="8"/>
        <v>818614.58180050272</v>
      </c>
      <c r="G31" s="524">
        <f t="shared" si="9"/>
        <v>123415.45618503037</v>
      </c>
      <c r="H31" s="491">
        <f t="shared" si="10"/>
        <v>123415.45618503037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818614.58180050272</v>
      </c>
      <c r="E32" s="522">
        <f>IF(+I14&lt;F31,I14,D32)</f>
        <v>29697.428571428572</v>
      </c>
      <c r="F32" s="523">
        <f t="shared" si="8"/>
        <v>788917.1532290742</v>
      </c>
      <c r="G32" s="524">
        <f t="shared" si="9"/>
        <v>120076.15564956659</v>
      </c>
      <c r="H32" s="491">
        <f t="shared" si="10"/>
        <v>120076.15564956659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788917.1532290742</v>
      </c>
      <c r="E33" s="522">
        <f>IF(+I14&lt;F32,I14,D33)</f>
        <v>29697.428571428572</v>
      </c>
      <c r="F33" s="523">
        <f t="shared" si="8"/>
        <v>759219.72465764568</v>
      </c>
      <c r="G33" s="524">
        <f t="shared" si="9"/>
        <v>116736.85511410283</v>
      </c>
      <c r="H33" s="491">
        <f t="shared" si="10"/>
        <v>116736.85511410283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759219.72465764568</v>
      </c>
      <c r="E34" s="522">
        <f>IF(+I14&lt;F33,I14,D34)</f>
        <v>29697.428571428572</v>
      </c>
      <c r="F34" s="523">
        <f t="shared" si="8"/>
        <v>729522.29608621716</v>
      </c>
      <c r="G34" s="524">
        <f t="shared" si="9"/>
        <v>113397.55457863904</v>
      </c>
      <c r="H34" s="491">
        <f t="shared" si="10"/>
        <v>113397.55457863904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729522.29608621716</v>
      </c>
      <c r="E35" s="522">
        <f>IF(+I14&lt;F34,I14,D35)</f>
        <v>29697.428571428572</v>
      </c>
      <c r="F35" s="523">
        <f t="shared" si="8"/>
        <v>699824.86751478864</v>
      </c>
      <c r="G35" s="524">
        <f t="shared" si="9"/>
        <v>110058.25404317529</v>
      </c>
      <c r="H35" s="491">
        <f t="shared" si="10"/>
        <v>110058.25404317529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699824.86751478864</v>
      </c>
      <c r="E36" s="522">
        <f>IF(+I14&lt;F35,I14,D36)</f>
        <v>29697.428571428572</v>
      </c>
      <c r="F36" s="523">
        <f t="shared" si="8"/>
        <v>670127.43894336012</v>
      </c>
      <c r="G36" s="524">
        <f t="shared" si="9"/>
        <v>106718.9535077115</v>
      </c>
      <c r="H36" s="491">
        <f t="shared" si="10"/>
        <v>106718.9535077115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670127.43894336012</v>
      </c>
      <c r="E37" s="522">
        <f>IF(+I14&lt;F36,I14,D37)</f>
        <v>29697.428571428572</v>
      </c>
      <c r="F37" s="523">
        <f t="shared" si="8"/>
        <v>640430.0103719316</v>
      </c>
      <c r="G37" s="524">
        <f t="shared" si="9"/>
        <v>103379.65297224774</v>
      </c>
      <c r="H37" s="491">
        <f t="shared" si="10"/>
        <v>103379.65297224774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640430.0103719316</v>
      </c>
      <c r="E38" s="522">
        <f>IF(+I14&lt;F37,I14,D38)</f>
        <v>29697.428571428572</v>
      </c>
      <c r="F38" s="523">
        <f t="shared" si="8"/>
        <v>610732.58180050307</v>
      </c>
      <c r="G38" s="524">
        <f t="shared" si="9"/>
        <v>100040.35243678396</v>
      </c>
      <c r="H38" s="491">
        <f t="shared" si="10"/>
        <v>100040.35243678396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610732.58180050307</v>
      </c>
      <c r="E39" s="522">
        <f>IF(+I14&lt;F38,I14,D39)</f>
        <v>29697.428571428572</v>
      </c>
      <c r="F39" s="523">
        <f t="shared" si="8"/>
        <v>581035.15322907455</v>
      </c>
      <c r="G39" s="524">
        <f t="shared" si="9"/>
        <v>96701.051901320199</v>
      </c>
      <c r="H39" s="491">
        <f t="shared" si="10"/>
        <v>96701.051901320199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581035.15322907455</v>
      </c>
      <c r="E40" s="522">
        <f>IF(+I14&lt;F39,I14,D40)</f>
        <v>29697.428571428572</v>
      </c>
      <c r="F40" s="523">
        <f t="shared" si="8"/>
        <v>551337.72465764603</v>
      </c>
      <c r="G40" s="524">
        <f t="shared" si="9"/>
        <v>93361.751365856413</v>
      </c>
      <c r="H40" s="491">
        <f t="shared" si="10"/>
        <v>93361.751365856413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551337.72465764603</v>
      </c>
      <c r="E41" s="522">
        <f>IF(+I14&lt;F40,I14,D41)</f>
        <v>29697.428571428572</v>
      </c>
      <c r="F41" s="523">
        <f t="shared" si="8"/>
        <v>521640.29608621745</v>
      </c>
      <c r="G41" s="524">
        <f t="shared" si="9"/>
        <v>90022.450830392627</v>
      </c>
      <c r="H41" s="491">
        <f t="shared" si="10"/>
        <v>90022.450830392627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521640.29608621745</v>
      </c>
      <c r="E42" s="522">
        <f>IF(+I14&lt;F41,I14,D42)</f>
        <v>29697.428571428572</v>
      </c>
      <c r="F42" s="523">
        <f t="shared" si="8"/>
        <v>491942.86751478887</v>
      </c>
      <c r="G42" s="524">
        <f t="shared" si="9"/>
        <v>86683.15029492887</v>
      </c>
      <c r="H42" s="491">
        <f t="shared" si="10"/>
        <v>86683.15029492887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491942.86751478887</v>
      </c>
      <c r="E43" s="522">
        <f>IF(+I14&lt;F42,I14,D43)</f>
        <v>29697.428571428572</v>
      </c>
      <c r="F43" s="523">
        <f t="shared" si="8"/>
        <v>462245.43894336029</v>
      </c>
      <c r="G43" s="524">
        <f t="shared" si="9"/>
        <v>83343.849759465083</v>
      </c>
      <c r="H43" s="491">
        <f t="shared" si="10"/>
        <v>83343.849759465083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462245.43894336029</v>
      </c>
      <c r="E44" s="522">
        <f>IF(+I14&lt;F43,I14,D44)</f>
        <v>29697.428571428572</v>
      </c>
      <c r="F44" s="523">
        <f t="shared" si="8"/>
        <v>432548.01037193171</v>
      </c>
      <c r="G44" s="524">
        <f t="shared" si="9"/>
        <v>80004.549224001297</v>
      </c>
      <c r="H44" s="491">
        <f t="shared" si="10"/>
        <v>80004.549224001297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432548.01037193171</v>
      </c>
      <c r="E45" s="522">
        <f>IF(+I14&lt;F44,I14,D45)</f>
        <v>29697.428571428572</v>
      </c>
      <c r="F45" s="523">
        <f t="shared" si="8"/>
        <v>402850.58180050313</v>
      </c>
      <c r="G45" s="524">
        <f t="shared" si="9"/>
        <v>76665.248688537511</v>
      </c>
      <c r="H45" s="491">
        <f t="shared" si="10"/>
        <v>76665.248688537511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402850.58180050313</v>
      </c>
      <c r="E46" s="522">
        <f>IF(+I14&lt;F45,I14,D46)</f>
        <v>29697.428571428572</v>
      </c>
      <c r="F46" s="523">
        <f t="shared" si="8"/>
        <v>373153.15322907455</v>
      </c>
      <c r="G46" s="524">
        <f t="shared" si="9"/>
        <v>73325.948153073754</v>
      </c>
      <c r="H46" s="491">
        <f t="shared" si="10"/>
        <v>73325.948153073754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373153.15322907455</v>
      </c>
      <c r="E47" s="522">
        <f>IF(+I14&lt;F46,I14,D47)</f>
        <v>29697.428571428572</v>
      </c>
      <c r="F47" s="523">
        <f t="shared" si="8"/>
        <v>343455.72465764597</v>
      </c>
      <c r="G47" s="524">
        <f t="shared" si="9"/>
        <v>69986.647617609968</v>
      </c>
      <c r="H47" s="491">
        <f t="shared" si="10"/>
        <v>69986.647617609968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343455.72465764597</v>
      </c>
      <c r="E48" s="522">
        <f>IF(+I14&lt;F47,I14,D48)</f>
        <v>29697.428571428572</v>
      </c>
      <c r="F48" s="523">
        <f t="shared" si="8"/>
        <v>313758.29608621739</v>
      </c>
      <c r="G48" s="524">
        <f t="shared" si="9"/>
        <v>66647.347082146181</v>
      </c>
      <c r="H48" s="491">
        <f t="shared" si="10"/>
        <v>66647.347082146181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313758.29608621739</v>
      </c>
      <c r="E49" s="522">
        <f>IF(+I14&lt;F48,I14,D49)</f>
        <v>29697.428571428572</v>
      </c>
      <c r="F49" s="523">
        <f t="shared" si="8"/>
        <v>284060.86751478881</v>
      </c>
      <c r="G49" s="524">
        <f t="shared" ref="G49:G72" si="11">+I$12*((D49+F49)/2)+E49</f>
        <v>63308.046546682403</v>
      </c>
      <c r="H49" s="491">
        <f t="shared" ref="H49:H72" si="12">+I$13*((D49+F49)/2)+E49</f>
        <v>63308.046546682403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284060.86751478881</v>
      </c>
      <c r="E50" s="522">
        <f>IF(+I14&lt;F49,I14,D50)</f>
        <v>29697.428571428572</v>
      </c>
      <c r="F50" s="523">
        <f t="shared" si="8"/>
        <v>254363.43894336023</v>
      </c>
      <c r="G50" s="524">
        <f t="shared" si="11"/>
        <v>59968.746011218631</v>
      </c>
      <c r="H50" s="491">
        <f t="shared" si="12"/>
        <v>59968.746011218631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254363.43894336023</v>
      </c>
      <c r="E51" s="522">
        <f>IF(+I14&lt;F50,I14,D51)</f>
        <v>29697.428571428572</v>
      </c>
      <c r="F51" s="523">
        <f t="shared" si="8"/>
        <v>224666.01037193165</v>
      </c>
      <c r="G51" s="524">
        <f t="shared" si="11"/>
        <v>56629.445475754852</v>
      </c>
      <c r="H51" s="491">
        <f t="shared" si="12"/>
        <v>56629.445475754852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224666.01037193165</v>
      </c>
      <c r="E52" s="522">
        <f>IF(+I14&lt;F51,I14,D52)</f>
        <v>29697.428571428572</v>
      </c>
      <c r="F52" s="523">
        <f t="shared" si="8"/>
        <v>194968.58180050307</v>
      </c>
      <c r="G52" s="524">
        <f t="shared" si="11"/>
        <v>53290.144940291066</v>
      </c>
      <c r="H52" s="491">
        <f t="shared" si="12"/>
        <v>53290.144940291066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194968.58180050307</v>
      </c>
      <c r="E53" s="522">
        <f>IF(+I14&lt;F52,I14,D53)</f>
        <v>29697.428571428572</v>
      </c>
      <c r="F53" s="523">
        <f t="shared" si="8"/>
        <v>165271.15322907449</v>
      </c>
      <c r="G53" s="524">
        <f t="shared" si="11"/>
        <v>49950.844404827294</v>
      </c>
      <c r="H53" s="491">
        <f t="shared" si="12"/>
        <v>49950.844404827294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165271.15322907449</v>
      </c>
      <c r="E54" s="522">
        <f>IF(+I14&lt;F53,I14,D54)</f>
        <v>29697.428571428572</v>
      </c>
      <c r="F54" s="523">
        <f t="shared" si="8"/>
        <v>135573.72465764591</v>
      </c>
      <c r="G54" s="524">
        <f t="shared" si="11"/>
        <v>46611.543869363508</v>
      </c>
      <c r="H54" s="491">
        <f t="shared" si="12"/>
        <v>46611.543869363508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135573.72465764591</v>
      </c>
      <c r="E55" s="522">
        <f>IF(+I14&lt;F54,I14,D55)</f>
        <v>29697.428571428572</v>
      </c>
      <c r="F55" s="523">
        <f t="shared" si="8"/>
        <v>105876.29608621733</v>
      </c>
      <c r="G55" s="524">
        <f t="shared" si="11"/>
        <v>43272.243333899736</v>
      </c>
      <c r="H55" s="491">
        <f t="shared" si="12"/>
        <v>43272.243333899736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105876.29608621733</v>
      </c>
      <c r="E56" s="522">
        <f>IF(+I14&lt;F55,I14,D56)</f>
        <v>29697.428571428572</v>
      </c>
      <c r="F56" s="523">
        <f t="shared" si="8"/>
        <v>76178.867514788755</v>
      </c>
      <c r="G56" s="524">
        <f t="shared" si="11"/>
        <v>39932.94279843595</v>
      </c>
      <c r="H56" s="491">
        <f t="shared" si="12"/>
        <v>39932.94279843595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76178.867514788755</v>
      </c>
      <c r="E57" s="522">
        <f>IF(+I14&lt;F56,I14,D57)</f>
        <v>29697.428571428572</v>
      </c>
      <c r="F57" s="523">
        <f t="shared" si="8"/>
        <v>46481.438943360183</v>
      </c>
      <c r="G57" s="524">
        <f t="shared" si="11"/>
        <v>36593.642262972178</v>
      </c>
      <c r="H57" s="491">
        <f t="shared" si="12"/>
        <v>36593.642262972178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46481.438943360183</v>
      </c>
      <c r="E58" s="522">
        <f>IF(+I14&lt;F57,I14,D58)</f>
        <v>29697.428571428572</v>
      </c>
      <c r="F58" s="523">
        <f t="shared" si="8"/>
        <v>16784.01037193161</v>
      </c>
      <c r="G58" s="524">
        <f t="shared" si="11"/>
        <v>33254.341727508399</v>
      </c>
      <c r="H58" s="491">
        <f t="shared" si="12"/>
        <v>33254.341727508399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16784.01037193161</v>
      </c>
      <c r="E59" s="522">
        <f>IF(+I14&lt;F58,I14,D59)</f>
        <v>16784.01037193161</v>
      </c>
      <c r="F59" s="523">
        <f t="shared" si="8"/>
        <v>0</v>
      </c>
      <c r="G59" s="524">
        <f t="shared" si="11"/>
        <v>17727.641816105577</v>
      </c>
      <c r="H59" s="491">
        <f t="shared" si="12"/>
        <v>17727.641816105577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11"/>
        <v>0</v>
      </c>
      <c r="H60" s="491">
        <f t="shared" si="12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1247292.0000000002</v>
      </c>
      <c r="F73" s="375"/>
      <c r="G73" s="375">
        <f>SUM(G17:G72)</f>
        <v>4205466.2478197096</v>
      </c>
      <c r="H73" s="375">
        <f>SUM(H17:H72)</f>
        <v>4205466.2478197096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149181.76277171262</v>
      </c>
      <c r="N87" s="546">
        <f>IF(J92&lt;D11,0,VLOOKUP(J92,C17:O72,11))</f>
        <v>149181.76277171262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154367.72001045776</v>
      </c>
      <c r="N88" s="550">
        <f>IF(J92&lt;D11,0,VLOOKUP(J92,C99:P154,7))</f>
        <v>154367.72001045776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5185.9572387451481</v>
      </c>
      <c r="N89" s="555">
        <f>+N88-N87</f>
        <v>5185.9572387451481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1247292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29697.428571428572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13">+I99-H99</f>
        <v>0</v>
      </c>
      <c r="K99" s="514"/>
      <c r="L99" s="512">
        <f>+H99</f>
        <v>89476.594305664243</v>
      </c>
      <c r="M99" s="513">
        <f t="shared" ref="M99:M130" si="14">IF(L99&lt;&gt;0,+H99-L99,0)</f>
        <v>0</v>
      </c>
      <c r="N99" s="512">
        <f>+I99</f>
        <v>89476.594305664243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13"/>
        <v>0</v>
      </c>
      <c r="K100" s="514"/>
      <c r="L100" s="655">
        <f>+H100</f>
        <v>158284.94029757322</v>
      </c>
      <c r="M100" s="514">
        <f t="shared" si="14"/>
        <v>0</v>
      </c>
      <c r="N100" s="655">
        <f>+I100</f>
        <v>158284.94029757322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/>
      </c>
      <c r="C101" s="507">
        <f>IF(D93="","-",+C100+1)</f>
        <v>2019</v>
      </c>
      <c r="D101" s="629">
        <v>1202783.1785714284</v>
      </c>
      <c r="E101" s="630">
        <v>29006.79069767442</v>
      </c>
      <c r="F101" s="631">
        <v>1173776.3878737539</v>
      </c>
      <c r="G101" s="631">
        <v>1188279.783222591</v>
      </c>
      <c r="H101" s="633">
        <v>156200.90813870312</v>
      </c>
      <c r="I101" s="634">
        <v>156200.90813870312</v>
      </c>
      <c r="J101" s="514">
        <f t="shared" si="13"/>
        <v>0</v>
      </c>
      <c r="K101" s="514"/>
      <c r="L101" s="655">
        <f>+H101</f>
        <v>156200.90813870312</v>
      </c>
      <c r="M101" s="514">
        <f t="shared" ref="M101:M102" si="18">IF(L101&lt;&gt;0,+H101-L101,0)</f>
        <v>0</v>
      </c>
      <c r="N101" s="655">
        <f>+I101</f>
        <v>156200.90813870312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1173776.3878737539</v>
      </c>
      <c r="E102" s="630">
        <v>29697.428571428572</v>
      </c>
      <c r="F102" s="631">
        <v>1144078.9593023253</v>
      </c>
      <c r="G102" s="631">
        <v>1158927.6735880396</v>
      </c>
      <c r="H102" s="633">
        <v>154367.72001045776</v>
      </c>
      <c r="I102" s="634">
        <v>154367.72001045776</v>
      </c>
      <c r="J102" s="514">
        <f t="shared" si="13"/>
        <v>0</v>
      </c>
      <c r="K102" s="514"/>
      <c r="L102" s="655">
        <f>+H102</f>
        <v>154367.72001045776</v>
      </c>
      <c r="M102" s="514">
        <f t="shared" si="18"/>
        <v>0</v>
      </c>
      <c r="N102" s="655">
        <f>+I102</f>
        <v>154367.72001045776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1144078.9593023253</v>
      </c>
      <c r="E103" s="522">
        <f>IF(+J96&lt;F102,J96,D103)</f>
        <v>29697.428571428572</v>
      </c>
      <c r="F103" s="523">
        <f t="shared" ref="F103:F130" si="19">+D103-E103</f>
        <v>1114381.5307308966</v>
      </c>
      <c r="G103" s="523">
        <f t="shared" ref="G103:G130" si="20">+(F103+D103)/2</f>
        <v>1129230.2450166109</v>
      </c>
      <c r="H103" s="526">
        <f t="shared" ref="H103:H154" si="21">+J$94*G103+E103</f>
        <v>156672.70364536971</v>
      </c>
      <c r="I103" s="577">
        <f t="shared" ref="I103:I154" si="22">+J$95*G103+E103</f>
        <v>156672.70364536971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1114381.5307308966</v>
      </c>
      <c r="E104" s="522">
        <f>IF(+J96&lt;F103,J96,D104)</f>
        <v>29697.428571428572</v>
      </c>
      <c r="F104" s="523">
        <f t="shared" si="19"/>
        <v>1084684.102159468</v>
      </c>
      <c r="G104" s="523">
        <f t="shared" si="20"/>
        <v>1099532.8164451823</v>
      </c>
      <c r="H104" s="526">
        <f t="shared" si="21"/>
        <v>153333.40310990592</v>
      </c>
      <c r="I104" s="577">
        <f t="shared" si="22"/>
        <v>153333.40310990592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1084684.102159468</v>
      </c>
      <c r="E105" s="522">
        <f>IF(+J96&lt;F104,J96,D105)</f>
        <v>29697.428571428572</v>
      </c>
      <c r="F105" s="523">
        <f t="shared" si="19"/>
        <v>1054986.6735880394</v>
      </c>
      <c r="G105" s="523">
        <f t="shared" si="20"/>
        <v>1069835.3878737537</v>
      </c>
      <c r="H105" s="526">
        <f t="shared" si="21"/>
        <v>149994.10257444213</v>
      </c>
      <c r="I105" s="577">
        <f t="shared" si="22"/>
        <v>149994.10257444213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1054986.6735880394</v>
      </c>
      <c r="E106" s="522">
        <f>IF(+J96&lt;F105,J96,D106)</f>
        <v>29697.428571428572</v>
      </c>
      <c r="F106" s="523">
        <f t="shared" si="19"/>
        <v>1025289.2450166108</v>
      </c>
      <c r="G106" s="523">
        <f t="shared" si="20"/>
        <v>1040137.959302325</v>
      </c>
      <c r="H106" s="526">
        <f t="shared" si="21"/>
        <v>146654.80203897835</v>
      </c>
      <c r="I106" s="577">
        <f t="shared" si="22"/>
        <v>146654.80203897835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1025289.2450166108</v>
      </c>
      <c r="E107" s="522">
        <f>IF(+J96&lt;F106,J96,D107)</f>
        <v>29697.428571428572</v>
      </c>
      <c r="F107" s="523">
        <f t="shared" si="19"/>
        <v>995591.81644518231</v>
      </c>
      <c r="G107" s="523">
        <f t="shared" si="20"/>
        <v>1010440.5307308966</v>
      </c>
      <c r="H107" s="526">
        <f t="shared" si="21"/>
        <v>143315.50150351459</v>
      </c>
      <c r="I107" s="577">
        <f t="shared" si="22"/>
        <v>143315.50150351459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995591.81644518231</v>
      </c>
      <c r="E108" s="522">
        <f>IF(+J96&lt;F107,J96,D108)</f>
        <v>29697.428571428572</v>
      </c>
      <c r="F108" s="523">
        <f t="shared" si="19"/>
        <v>965894.38787375379</v>
      </c>
      <c r="G108" s="523">
        <f t="shared" si="20"/>
        <v>980743.10215946799</v>
      </c>
      <c r="H108" s="526">
        <f t="shared" si="21"/>
        <v>139976.20096805081</v>
      </c>
      <c r="I108" s="577">
        <f t="shared" si="22"/>
        <v>139976.20096805081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965894.38787375379</v>
      </c>
      <c r="E109" s="522">
        <f>IF(+J96&lt;F108,J96,D109)</f>
        <v>29697.428571428572</v>
      </c>
      <c r="F109" s="523">
        <f t="shared" si="19"/>
        <v>936196.95930232527</v>
      </c>
      <c r="G109" s="523">
        <f t="shared" si="20"/>
        <v>951045.67358803959</v>
      </c>
      <c r="H109" s="526">
        <f t="shared" si="21"/>
        <v>136636.90043258705</v>
      </c>
      <c r="I109" s="577">
        <f t="shared" si="22"/>
        <v>136636.90043258705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936196.95930232527</v>
      </c>
      <c r="E110" s="522">
        <f>IF(+J96&lt;F109,J96,D110)</f>
        <v>29697.428571428572</v>
      </c>
      <c r="F110" s="523">
        <f t="shared" si="19"/>
        <v>906499.53073089675</v>
      </c>
      <c r="G110" s="523">
        <f t="shared" si="20"/>
        <v>921348.24501661095</v>
      </c>
      <c r="H110" s="526">
        <f t="shared" si="21"/>
        <v>133297.59989712326</v>
      </c>
      <c r="I110" s="577">
        <f t="shared" si="22"/>
        <v>133297.59989712326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906499.53073089675</v>
      </c>
      <c r="E111" s="522">
        <f>IF(+J96&lt;F110,J96,D111)</f>
        <v>29697.428571428572</v>
      </c>
      <c r="F111" s="523">
        <f t="shared" si="19"/>
        <v>876802.10215946822</v>
      </c>
      <c r="G111" s="523">
        <f t="shared" si="20"/>
        <v>891650.81644518254</v>
      </c>
      <c r="H111" s="526">
        <f t="shared" si="21"/>
        <v>129958.2993616595</v>
      </c>
      <c r="I111" s="577">
        <f t="shared" si="22"/>
        <v>129958.2993616595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876802.10215946822</v>
      </c>
      <c r="E112" s="522">
        <f>IF(+J96&lt;F111,J96,D112)</f>
        <v>29697.428571428572</v>
      </c>
      <c r="F112" s="523">
        <f t="shared" si="19"/>
        <v>847104.6735880397</v>
      </c>
      <c r="G112" s="523">
        <f t="shared" si="20"/>
        <v>861953.38787375391</v>
      </c>
      <c r="H112" s="526">
        <f t="shared" si="21"/>
        <v>126618.99882619572</v>
      </c>
      <c r="I112" s="577">
        <f t="shared" si="22"/>
        <v>126618.99882619572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847104.6735880397</v>
      </c>
      <c r="E113" s="522">
        <f>IF(+J96&lt;F112,J96,D113)</f>
        <v>29697.428571428572</v>
      </c>
      <c r="F113" s="523">
        <f t="shared" si="19"/>
        <v>817407.24501661118</v>
      </c>
      <c r="G113" s="523">
        <f t="shared" si="20"/>
        <v>832255.9593023255</v>
      </c>
      <c r="H113" s="526">
        <f t="shared" si="21"/>
        <v>123279.69829073196</v>
      </c>
      <c r="I113" s="577">
        <f t="shared" si="22"/>
        <v>123279.69829073196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817407.24501661118</v>
      </c>
      <c r="E114" s="522">
        <f>IF(+J96&lt;F113,J96,D114)</f>
        <v>29697.428571428572</v>
      </c>
      <c r="F114" s="523">
        <f t="shared" si="19"/>
        <v>787709.81644518266</v>
      </c>
      <c r="G114" s="523">
        <f t="shared" si="20"/>
        <v>802558.53073089686</v>
      </c>
      <c r="H114" s="526">
        <f t="shared" si="21"/>
        <v>119940.39775526818</v>
      </c>
      <c r="I114" s="577">
        <f t="shared" si="22"/>
        <v>119940.39775526818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787709.81644518266</v>
      </c>
      <c r="E115" s="522">
        <f>IF(+J96&lt;F114,J96,D115)</f>
        <v>29697.428571428572</v>
      </c>
      <c r="F115" s="523">
        <f t="shared" si="19"/>
        <v>758012.38787375414</v>
      </c>
      <c r="G115" s="523">
        <f t="shared" si="20"/>
        <v>772861.10215946846</v>
      </c>
      <c r="H115" s="526">
        <f t="shared" si="21"/>
        <v>116601.09721980442</v>
      </c>
      <c r="I115" s="577">
        <f t="shared" si="22"/>
        <v>116601.09721980442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758012.38787375414</v>
      </c>
      <c r="E116" s="522">
        <f>IF(+J96&lt;F115,J96,D116)</f>
        <v>29697.428571428572</v>
      </c>
      <c r="F116" s="523">
        <f t="shared" si="19"/>
        <v>728314.95930232562</v>
      </c>
      <c r="G116" s="523">
        <f t="shared" si="20"/>
        <v>743163.67358803982</v>
      </c>
      <c r="H116" s="526">
        <f t="shared" si="21"/>
        <v>113261.79668434063</v>
      </c>
      <c r="I116" s="577">
        <f t="shared" si="22"/>
        <v>113261.79668434063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728314.95930232562</v>
      </c>
      <c r="E117" s="522">
        <f>IF(+J96&lt;F116,J96,D117)</f>
        <v>29697.428571428572</v>
      </c>
      <c r="F117" s="523">
        <f t="shared" si="19"/>
        <v>698617.5307308971</v>
      </c>
      <c r="G117" s="523">
        <f t="shared" si="20"/>
        <v>713466.24501661141</v>
      </c>
      <c r="H117" s="526">
        <f t="shared" si="21"/>
        <v>109922.49614887687</v>
      </c>
      <c r="I117" s="577">
        <f t="shared" si="22"/>
        <v>109922.49614887687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698617.5307308971</v>
      </c>
      <c r="E118" s="522">
        <f>IF(+J96&lt;F117,J96,D118)</f>
        <v>29697.428571428572</v>
      </c>
      <c r="F118" s="523">
        <f t="shared" si="19"/>
        <v>668920.10215946857</v>
      </c>
      <c r="G118" s="523">
        <f t="shared" si="20"/>
        <v>683768.81644518278</v>
      </c>
      <c r="H118" s="526">
        <f t="shared" si="21"/>
        <v>106583.19561341309</v>
      </c>
      <c r="I118" s="577">
        <f t="shared" si="22"/>
        <v>106583.19561341309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668920.10215946857</v>
      </c>
      <c r="E119" s="522">
        <f>IF(+J96&lt;F118,J96,D119)</f>
        <v>29697.428571428572</v>
      </c>
      <c r="F119" s="523">
        <f t="shared" si="19"/>
        <v>639222.67358804005</v>
      </c>
      <c r="G119" s="523">
        <f t="shared" si="20"/>
        <v>654071.38787375437</v>
      </c>
      <c r="H119" s="526">
        <f t="shared" si="21"/>
        <v>103243.89507794933</v>
      </c>
      <c r="I119" s="577">
        <f t="shared" si="22"/>
        <v>103243.89507794933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639222.67358804005</v>
      </c>
      <c r="E120" s="522">
        <f>IF(+J96&lt;F119,J96,D120)</f>
        <v>29697.428571428572</v>
      </c>
      <c r="F120" s="523">
        <f t="shared" si="19"/>
        <v>609525.24501661153</v>
      </c>
      <c r="G120" s="523">
        <f t="shared" si="20"/>
        <v>624373.95930232573</v>
      </c>
      <c r="H120" s="526">
        <f t="shared" si="21"/>
        <v>99904.594542485545</v>
      </c>
      <c r="I120" s="577">
        <f t="shared" si="22"/>
        <v>99904.594542485545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609525.24501661153</v>
      </c>
      <c r="E121" s="522">
        <f>IF(+J96&lt;F120,J96,D121)</f>
        <v>29697.428571428572</v>
      </c>
      <c r="F121" s="523">
        <f t="shared" si="19"/>
        <v>579827.81644518301</v>
      </c>
      <c r="G121" s="523">
        <f t="shared" si="20"/>
        <v>594676.53073089733</v>
      </c>
      <c r="H121" s="526">
        <f t="shared" si="21"/>
        <v>96565.294007021788</v>
      </c>
      <c r="I121" s="577">
        <f t="shared" si="22"/>
        <v>96565.294007021788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579827.81644518301</v>
      </c>
      <c r="E122" s="522">
        <f>IF(+J96&lt;F121,J96,D122)</f>
        <v>29697.428571428572</v>
      </c>
      <c r="F122" s="523">
        <f t="shared" si="19"/>
        <v>550130.38787375449</v>
      </c>
      <c r="G122" s="523">
        <f t="shared" si="20"/>
        <v>564979.10215946869</v>
      </c>
      <c r="H122" s="526">
        <f t="shared" si="21"/>
        <v>93225.993471558002</v>
      </c>
      <c r="I122" s="577">
        <f t="shared" si="22"/>
        <v>93225.993471558002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550130.38787375449</v>
      </c>
      <c r="E123" s="522">
        <f>IF(+J96&lt;F122,J96,D123)</f>
        <v>29697.428571428572</v>
      </c>
      <c r="F123" s="523">
        <f t="shared" si="19"/>
        <v>520432.95930232591</v>
      </c>
      <c r="G123" s="523">
        <f t="shared" si="20"/>
        <v>535281.67358804017</v>
      </c>
      <c r="H123" s="526">
        <f t="shared" si="21"/>
        <v>89886.692936094245</v>
      </c>
      <c r="I123" s="577">
        <f t="shared" si="22"/>
        <v>89886.692936094245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520432.95930232591</v>
      </c>
      <c r="E124" s="522">
        <f>IF(+J96&lt;F123,J96,D124)</f>
        <v>29697.428571428572</v>
      </c>
      <c r="F124" s="523">
        <f t="shared" si="19"/>
        <v>490735.53073089733</v>
      </c>
      <c r="G124" s="523">
        <f t="shared" si="20"/>
        <v>505584.24501661165</v>
      </c>
      <c r="H124" s="526">
        <f t="shared" si="21"/>
        <v>86547.392400630459</v>
      </c>
      <c r="I124" s="577">
        <f t="shared" si="22"/>
        <v>86547.392400630459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490735.53073089733</v>
      </c>
      <c r="E125" s="522">
        <f>IF(+J96&lt;F124,J96,D125)</f>
        <v>29697.428571428572</v>
      </c>
      <c r="F125" s="523">
        <f t="shared" si="19"/>
        <v>461038.10215946875</v>
      </c>
      <c r="G125" s="523">
        <f t="shared" si="20"/>
        <v>475886.81644518301</v>
      </c>
      <c r="H125" s="526">
        <f t="shared" si="21"/>
        <v>83208.091865166673</v>
      </c>
      <c r="I125" s="577">
        <f t="shared" si="22"/>
        <v>83208.091865166673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461038.10215946875</v>
      </c>
      <c r="E126" s="522">
        <f>IF(+J96&lt;F125,J96,D126)</f>
        <v>29697.428571428572</v>
      </c>
      <c r="F126" s="523">
        <f t="shared" si="19"/>
        <v>431340.67358804017</v>
      </c>
      <c r="G126" s="523">
        <f t="shared" si="20"/>
        <v>446189.38787375449</v>
      </c>
      <c r="H126" s="526">
        <f t="shared" si="21"/>
        <v>79868.791329702915</v>
      </c>
      <c r="I126" s="577">
        <f t="shared" si="22"/>
        <v>79868.791329702915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431340.67358804017</v>
      </c>
      <c r="E127" s="522">
        <f>IF(+J96&lt;F126,J96,D127)</f>
        <v>29697.428571428572</v>
      </c>
      <c r="F127" s="523">
        <f t="shared" si="19"/>
        <v>401643.24501661159</v>
      </c>
      <c r="G127" s="523">
        <f t="shared" si="20"/>
        <v>416491.95930232585</v>
      </c>
      <c r="H127" s="526">
        <f t="shared" si="21"/>
        <v>76529.490794239129</v>
      </c>
      <c r="I127" s="577">
        <f t="shared" si="22"/>
        <v>76529.490794239129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401643.24501661159</v>
      </c>
      <c r="E128" s="522">
        <f>IF(+J96&lt;F127,J96,D128)</f>
        <v>29697.428571428572</v>
      </c>
      <c r="F128" s="523">
        <f t="shared" si="19"/>
        <v>371945.81644518301</v>
      </c>
      <c r="G128" s="523">
        <f t="shared" si="20"/>
        <v>386794.53073089733</v>
      </c>
      <c r="H128" s="526">
        <f t="shared" si="21"/>
        <v>73190.190258775343</v>
      </c>
      <c r="I128" s="577">
        <f t="shared" si="22"/>
        <v>73190.190258775343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371945.81644518301</v>
      </c>
      <c r="E129" s="522">
        <f>IF(+J96&lt;F128,J96,D129)</f>
        <v>29697.428571428572</v>
      </c>
      <c r="F129" s="523">
        <f t="shared" si="19"/>
        <v>342248.38787375443</v>
      </c>
      <c r="G129" s="523">
        <f t="shared" si="20"/>
        <v>357097.10215946869</v>
      </c>
      <c r="H129" s="526">
        <f t="shared" si="21"/>
        <v>69850.889723311557</v>
      </c>
      <c r="I129" s="577">
        <f t="shared" si="22"/>
        <v>69850.889723311557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342248.38787375443</v>
      </c>
      <c r="E130" s="522">
        <f>IF(+J96&lt;F129,J96,D130)</f>
        <v>29697.428571428572</v>
      </c>
      <c r="F130" s="523">
        <f t="shared" si="19"/>
        <v>312550.95930232585</v>
      </c>
      <c r="G130" s="523">
        <f t="shared" si="20"/>
        <v>327399.67358804017</v>
      </c>
      <c r="H130" s="526">
        <f t="shared" si="21"/>
        <v>66511.5891878478</v>
      </c>
      <c r="I130" s="577">
        <f t="shared" si="22"/>
        <v>66511.5891878478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312550.95930232585</v>
      </c>
      <c r="E131" s="522">
        <f>IF(+J96&lt;F130,J96,D131)</f>
        <v>29697.428571428572</v>
      </c>
      <c r="F131" s="523">
        <f t="shared" ref="F131:F154" si="23">+D131-E131</f>
        <v>282853.53073089727</v>
      </c>
      <c r="G131" s="523">
        <f t="shared" ref="G131:G154" si="24">+(F131+D131)/2</f>
        <v>297702.24501661153</v>
      </c>
      <c r="H131" s="526">
        <f t="shared" si="21"/>
        <v>63172.288652384006</v>
      </c>
      <c r="I131" s="577">
        <f t="shared" si="22"/>
        <v>63172.288652384006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282853.53073089727</v>
      </c>
      <c r="E132" s="522">
        <f>IF(+J96&lt;F131,J96,D132)</f>
        <v>29697.428571428572</v>
      </c>
      <c r="F132" s="523">
        <f t="shared" si="23"/>
        <v>253156.10215946869</v>
      </c>
      <c r="G132" s="523">
        <f t="shared" si="24"/>
        <v>268004.81644518301</v>
      </c>
      <c r="H132" s="526">
        <f t="shared" si="21"/>
        <v>59832.988116920234</v>
      </c>
      <c r="I132" s="577">
        <f t="shared" si="22"/>
        <v>59832.988116920234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253156.10215946869</v>
      </c>
      <c r="E133" s="522">
        <f>IF(+J96&lt;F132,J96,D133)</f>
        <v>29697.428571428572</v>
      </c>
      <c r="F133" s="523">
        <f t="shared" si="23"/>
        <v>223458.67358804011</v>
      </c>
      <c r="G133" s="523">
        <f t="shared" si="24"/>
        <v>238307.3878737544</v>
      </c>
      <c r="H133" s="526">
        <f t="shared" si="21"/>
        <v>56493.687581456456</v>
      </c>
      <c r="I133" s="577">
        <f t="shared" si="22"/>
        <v>56493.687581456456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223458.67358804011</v>
      </c>
      <c r="E134" s="522">
        <f>IF(+J96&lt;F133,J96,D134)</f>
        <v>29697.428571428572</v>
      </c>
      <c r="F134" s="523">
        <f t="shared" si="23"/>
        <v>193761.24501661153</v>
      </c>
      <c r="G134" s="523">
        <f t="shared" si="24"/>
        <v>208609.95930232582</v>
      </c>
      <c r="H134" s="526">
        <f t="shared" si="21"/>
        <v>53154.387045992669</v>
      </c>
      <c r="I134" s="577">
        <f t="shared" si="22"/>
        <v>53154.387045992669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193761.24501661153</v>
      </c>
      <c r="E135" s="522">
        <f>IF(+J96&lt;F134,J96,D135)</f>
        <v>29697.428571428572</v>
      </c>
      <c r="F135" s="523">
        <f t="shared" si="23"/>
        <v>164063.81644518295</v>
      </c>
      <c r="G135" s="523">
        <f t="shared" si="24"/>
        <v>178912.53073089724</v>
      </c>
      <c r="H135" s="526">
        <f t="shared" si="21"/>
        <v>49815.086510528898</v>
      </c>
      <c r="I135" s="577">
        <f t="shared" si="22"/>
        <v>49815.086510528898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164063.81644518295</v>
      </c>
      <c r="E136" s="522">
        <f>IF(+J96&lt;F135,J96,D136)</f>
        <v>29697.428571428572</v>
      </c>
      <c r="F136" s="523">
        <f t="shared" si="23"/>
        <v>134366.38787375437</v>
      </c>
      <c r="G136" s="523">
        <f t="shared" si="24"/>
        <v>149215.10215946866</v>
      </c>
      <c r="H136" s="526">
        <f t="shared" si="21"/>
        <v>46475.785975065111</v>
      </c>
      <c r="I136" s="577">
        <f t="shared" si="22"/>
        <v>46475.785975065111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134366.38787375437</v>
      </c>
      <c r="E137" s="522">
        <f>IF(+J96&lt;F136,J96,D137)</f>
        <v>29697.428571428572</v>
      </c>
      <c r="F137" s="523">
        <f t="shared" si="23"/>
        <v>104668.95930232579</v>
      </c>
      <c r="G137" s="523">
        <f t="shared" si="24"/>
        <v>119517.67358804008</v>
      </c>
      <c r="H137" s="526">
        <f t="shared" si="21"/>
        <v>43136.48543960134</v>
      </c>
      <c r="I137" s="577">
        <f t="shared" si="22"/>
        <v>43136.48543960134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104668.95930232579</v>
      </c>
      <c r="E138" s="522">
        <f>IF(+J96&lt;F137,J96,D138)</f>
        <v>29697.428571428572</v>
      </c>
      <c r="F138" s="523">
        <f t="shared" si="23"/>
        <v>74971.530730897211</v>
      </c>
      <c r="G138" s="523">
        <f t="shared" si="24"/>
        <v>89820.245016611501</v>
      </c>
      <c r="H138" s="526">
        <f t="shared" si="21"/>
        <v>39797.184904137561</v>
      </c>
      <c r="I138" s="577">
        <f t="shared" si="22"/>
        <v>39797.184904137561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74971.530730897211</v>
      </c>
      <c r="E139" s="522">
        <f>IF(+J96&lt;F138,J96,D139)</f>
        <v>29697.428571428572</v>
      </c>
      <c r="F139" s="523">
        <f t="shared" si="23"/>
        <v>45274.102159468639</v>
      </c>
      <c r="G139" s="523">
        <f t="shared" si="24"/>
        <v>60122.816445182922</v>
      </c>
      <c r="H139" s="526">
        <f t="shared" si="21"/>
        <v>36457.884368673782</v>
      </c>
      <c r="I139" s="577">
        <f t="shared" si="22"/>
        <v>36457.884368673782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45274.102159468639</v>
      </c>
      <c r="E140" s="522">
        <f>IF(+J96&lt;F139,J96,D140)</f>
        <v>29697.428571428572</v>
      </c>
      <c r="F140" s="523">
        <f t="shared" si="23"/>
        <v>15576.673588040067</v>
      </c>
      <c r="G140" s="523">
        <f t="shared" si="24"/>
        <v>30425.387873754353</v>
      </c>
      <c r="H140" s="526">
        <f t="shared" si="21"/>
        <v>33118.583833210003</v>
      </c>
      <c r="I140" s="577">
        <f t="shared" si="22"/>
        <v>33118.583833210003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15576.673588040067</v>
      </c>
      <c r="E141" s="522">
        <f>IF(+J96&lt;F140,J96,D141)</f>
        <v>15576.673588040067</v>
      </c>
      <c r="F141" s="523">
        <f t="shared" si="23"/>
        <v>0</v>
      </c>
      <c r="G141" s="523">
        <f t="shared" si="24"/>
        <v>7788.3367940200333</v>
      </c>
      <c r="H141" s="526">
        <f t="shared" si="21"/>
        <v>16452.426085064839</v>
      </c>
      <c r="I141" s="577">
        <f t="shared" si="22"/>
        <v>16452.426085064839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3"/>
        <v>0</v>
      </c>
      <c r="G142" s="523">
        <f t="shared" si="24"/>
        <v>0</v>
      </c>
      <c r="H142" s="526">
        <f t="shared" si="21"/>
        <v>0</v>
      </c>
      <c r="I142" s="577">
        <f t="shared" si="22"/>
        <v>0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1"/>
        <v>0</v>
      </c>
      <c r="I143" s="577">
        <f t="shared" si="22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1"/>
        <v>0</v>
      </c>
      <c r="I144" s="577">
        <f t="shared" si="22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1"/>
        <v>0</v>
      </c>
      <c r="I145" s="577">
        <f t="shared" si="22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1"/>
        <v>0</v>
      </c>
      <c r="I146" s="577">
        <f t="shared" si="22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1"/>
        <v>0</v>
      </c>
      <c r="I147" s="577">
        <f t="shared" si="22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1"/>
        <v>0</v>
      </c>
      <c r="I148" s="577">
        <f t="shared" si="22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1"/>
        <v>0</v>
      </c>
      <c r="I149" s="577">
        <f t="shared" si="22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1"/>
        <v>0</v>
      </c>
      <c r="I150" s="577">
        <f t="shared" si="22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1"/>
        <v>0</v>
      </c>
      <c r="I151" s="577">
        <f t="shared" si="22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1"/>
        <v>0</v>
      </c>
      <c r="I152" s="577">
        <f t="shared" si="22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1"/>
        <v>0</v>
      </c>
      <c r="I153" s="577">
        <f t="shared" si="22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1"/>
        <v>0</v>
      </c>
      <c r="I154" s="579">
        <f t="shared" si="22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>
      <c r="C155" s="374" t="s">
        <v>78</v>
      </c>
      <c r="D155" s="375"/>
      <c r="E155" s="375">
        <f>SUM(E99:E154)</f>
        <v>1247291.9999999998</v>
      </c>
      <c r="F155" s="375"/>
      <c r="G155" s="375"/>
      <c r="H155" s="375">
        <f>SUM(H99:H154)</f>
        <v>4180817.0509304786</v>
      </c>
      <c r="I155" s="375">
        <f>SUM(I99:I154)</f>
        <v>4180817.0509304786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571779.72158256301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571779.72158256301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409</v>
      </c>
      <c r="E9" s="637" t="s">
        <v>410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4648771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110685.02380952382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>+G17</f>
        <v>341200.03757960664</v>
      </c>
      <c r="L17" s="513">
        <f t="shared" ref="L17:L72" si="1">IF(K17&lt;&gt;0,+G17-K17,0)</f>
        <v>0</v>
      </c>
      <c r="M17" s="512">
        <f>+H17</f>
        <v>341200.03757960664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825838.75669079332</v>
      </c>
      <c r="H18" s="639">
        <v>825838.75669079332</v>
      </c>
      <c r="I18" s="511">
        <f t="shared" si="0"/>
        <v>0</v>
      </c>
      <c r="J18" s="511"/>
      <c r="K18" s="518">
        <f>+G18</f>
        <v>825838.75669079332</v>
      </c>
      <c r="L18" s="519">
        <f t="shared" si="1"/>
        <v>0</v>
      </c>
      <c r="M18" s="518">
        <f>+H18</f>
        <v>825838.75669079332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134341.46341463414</v>
      </c>
      <c r="F19" s="631">
        <v>5239317.0731707308</v>
      </c>
      <c r="G19" s="630">
        <v>808764.74944940675</v>
      </c>
      <c r="H19" s="639">
        <v>808764.74944940675</v>
      </c>
      <c r="I19" s="511">
        <f t="shared" si="0"/>
        <v>0</v>
      </c>
      <c r="J19" s="511"/>
      <c r="K19" s="518">
        <f>+G19</f>
        <v>808764.74944940675</v>
      </c>
      <c r="L19" s="519">
        <f t="shared" ref="L19" si="4">IF(K19&lt;&gt;0,+G19-K19,0)</f>
        <v>0</v>
      </c>
      <c r="M19" s="518">
        <f>+H19</f>
        <v>808764.74944940675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555917.3208188233</v>
      </c>
      <c r="H20" s="639">
        <v>555917.3208188233</v>
      </c>
      <c r="I20" s="511">
        <f t="shared" si="0"/>
        <v>0</v>
      </c>
      <c r="J20" s="511"/>
      <c r="K20" s="518">
        <f>+G20</f>
        <v>555917.3208188233</v>
      </c>
      <c r="L20" s="519">
        <f t="shared" ref="L20" si="6">IF(K20&lt;&gt;0,+G20-K20,0)</f>
        <v>0</v>
      </c>
      <c r="M20" s="518">
        <f>+H20</f>
        <v>555917.3208188233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4272933.1962563815</v>
      </c>
      <c r="E21" s="630">
        <v>110685.02380952382</v>
      </c>
      <c r="F21" s="631">
        <v>4162248.1724468577</v>
      </c>
      <c r="G21" s="630">
        <v>557768.80548021838</v>
      </c>
      <c r="H21" s="639">
        <v>557768.80548021838</v>
      </c>
      <c r="I21" s="511">
        <f t="shared" si="0"/>
        <v>0</v>
      </c>
      <c r="J21" s="511"/>
      <c r="K21" s="518">
        <f>+G21</f>
        <v>557768.80548021838</v>
      </c>
      <c r="L21" s="519">
        <f t="shared" ref="L21" si="7">IF(K21&lt;&gt;0,+G21-K21,0)</f>
        <v>0</v>
      </c>
      <c r="M21" s="518">
        <f>+H21</f>
        <v>557768.80548021838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>IU</v>
      </c>
      <c r="C22" s="507">
        <f>IF(D11="","-",+C21+1)</f>
        <v>2022</v>
      </c>
      <c r="D22" s="523">
        <f>IF(F21+SUM(E$17:E21)=D$10,F21,D$10-SUM(E$17:E21))</f>
        <v>4155999.7322880374</v>
      </c>
      <c r="E22" s="522">
        <f>IF(+I14&lt;F21,I14,D22)</f>
        <v>110685.02380952382</v>
      </c>
      <c r="F22" s="523">
        <f t="shared" ref="F22:F72" si="8">+D22-E22</f>
        <v>4045314.7084785136</v>
      </c>
      <c r="G22" s="524">
        <f t="shared" ref="G22:G48" si="9">+I$12*((D22+F22)/2)+E22</f>
        <v>571779.72158256301</v>
      </c>
      <c r="H22" s="491">
        <f t="shared" ref="H22:H48" si="10">+I$13*((D22+F22)/2)+E22</f>
        <v>571779.72158256301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4045314.7084785136</v>
      </c>
      <c r="E23" s="522">
        <f>IF(+I14&lt;F22,I14,D23)</f>
        <v>110685.02380952382</v>
      </c>
      <c r="F23" s="523">
        <f t="shared" si="8"/>
        <v>3934629.6846689899</v>
      </c>
      <c r="G23" s="524">
        <f t="shared" si="9"/>
        <v>559333.84404182003</v>
      </c>
      <c r="H23" s="491">
        <f t="shared" si="10"/>
        <v>559333.84404182003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3934629.6846689899</v>
      </c>
      <c r="E24" s="522">
        <f>IF(+I14&lt;F23,I14,D24)</f>
        <v>110685.02380952382</v>
      </c>
      <c r="F24" s="523">
        <f t="shared" si="8"/>
        <v>3823944.6608594661</v>
      </c>
      <c r="G24" s="524">
        <f t="shared" si="9"/>
        <v>546887.96650107694</v>
      </c>
      <c r="H24" s="491">
        <f t="shared" si="10"/>
        <v>546887.96650107694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3823944.6608594661</v>
      </c>
      <c r="E25" s="522">
        <f>IF(+I14&lt;F24,I14,D25)</f>
        <v>110685.02380952382</v>
      </c>
      <c r="F25" s="523">
        <f t="shared" si="8"/>
        <v>3713259.6370499423</v>
      </c>
      <c r="G25" s="524">
        <f t="shared" si="9"/>
        <v>534442.08896033396</v>
      </c>
      <c r="H25" s="491">
        <f t="shared" si="10"/>
        <v>534442.08896033396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3713259.6370499423</v>
      </c>
      <c r="E26" s="522">
        <f>IF(+I14&lt;F25,I14,D26)</f>
        <v>110685.02380952382</v>
      </c>
      <c r="F26" s="523">
        <f t="shared" si="8"/>
        <v>3602574.6132404185</v>
      </c>
      <c r="G26" s="524">
        <f t="shared" si="9"/>
        <v>521996.21141959087</v>
      </c>
      <c r="H26" s="491">
        <f t="shared" si="10"/>
        <v>521996.21141959087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3602574.6132404185</v>
      </c>
      <c r="E27" s="522">
        <f>IF(+I14&lt;F26,I14,D27)</f>
        <v>110685.02380952382</v>
      </c>
      <c r="F27" s="523">
        <f t="shared" si="8"/>
        <v>3491889.5894308947</v>
      </c>
      <c r="G27" s="524">
        <f t="shared" si="9"/>
        <v>509550.33387884789</v>
      </c>
      <c r="H27" s="491">
        <f t="shared" si="10"/>
        <v>509550.33387884789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3491889.5894308947</v>
      </c>
      <c r="E28" s="522">
        <f>IF(+I14&lt;F27,I14,D28)</f>
        <v>110685.02380952382</v>
      </c>
      <c r="F28" s="523">
        <f t="shared" si="8"/>
        <v>3381204.5656213709</v>
      </c>
      <c r="G28" s="524">
        <f t="shared" si="9"/>
        <v>497104.45633810479</v>
      </c>
      <c r="H28" s="491">
        <f t="shared" si="10"/>
        <v>497104.45633810479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3381204.5656213709</v>
      </c>
      <c r="E29" s="522">
        <f>IF(+I14&lt;F28,I14,D29)</f>
        <v>110685.02380952382</v>
      </c>
      <c r="F29" s="523">
        <f t="shared" si="8"/>
        <v>3270519.5418118471</v>
      </c>
      <c r="G29" s="524">
        <f t="shared" si="9"/>
        <v>484658.57879736181</v>
      </c>
      <c r="H29" s="491">
        <f t="shared" si="10"/>
        <v>484658.57879736181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3270519.5418118471</v>
      </c>
      <c r="E30" s="522">
        <f>IF(+I14&lt;F29,I14,D30)</f>
        <v>110685.02380952382</v>
      </c>
      <c r="F30" s="523">
        <f t="shared" si="8"/>
        <v>3159834.5180023233</v>
      </c>
      <c r="G30" s="524">
        <f t="shared" si="9"/>
        <v>472212.70125661872</v>
      </c>
      <c r="H30" s="491">
        <f t="shared" si="10"/>
        <v>472212.70125661872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3159834.5180023233</v>
      </c>
      <c r="E31" s="522">
        <f>IF(+I14&lt;F30,I14,D31)</f>
        <v>110685.02380952382</v>
      </c>
      <c r="F31" s="523">
        <f t="shared" si="8"/>
        <v>3049149.4941927996</v>
      </c>
      <c r="G31" s="524">
        <f t="shared" si="9"/>
        <v>459766.82371587562</v>
      </c>
      <c r="H31" s="491">
        <f t="shared" si="10"/>
        <v>459766.82371587562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3049149.4941927996</v>
      </c>
      <c r="E32" s="522">
        <f>IF(+I14&lt;F31,I14,D32)</f>
        <v>110685.02380952382</v>
      </c>
      <c r="F32" s="523">
        <f t="shared" si="8"/>
        <v>2938464.4703832758</v>
      </c>
      <c r="G32" s="524">
        <f t="shared" si="9"/>
        <v>447320.94617513253</v>
      </c>
      <c r="H32" s="491">
        <f t="shared" si="10"/>
        <v>447320.94617513253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2938464.4703832758</v>
      </c>
      <c r="E33" s="522">
        <f>IF(+I14&lt;F32,I14,D33)</f>
        <v>110685.02380952382</v>
      </c>
      <c r="F33" s="523">
        <f t="shared" si="8"/>
        <v>2827779.446573752</v>
      </c>
      <c r="G33" s="524">
        <f t="shared" si="9"/>
        <v>434875.06863438955</v>
      </c>
      <c r="H33" s="491">
        <f t="shared" si="10"/>
        <v>434875.06863438955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2827779.446573752</v>
      </c>
      <c r="E34" s="522">
        <f>IF(+I14&lt;F33,I14,D34)</f>
        <v>110685.02380952382</v>
      </c>
      <c r="F34" s="523">
        <f t="shared" si="8"/>
        <v>2717094.4227642282</v>
      </c>
      <c r="G34" s="524">
        <f t="shared" si="9"/>
        <v>422429.19109364646</v>
      </c>
      <c r="H34" s="491">
        <f t="shared" si="10"/>
        <v>422429.19109364646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2717094.4227642282</v>
      </c>
      <c r="E35" s="522">
        <f>IF(+I14&lt;F34,I14,D35)</f>
        <v>110685.02380952382</v>
      </c>
      <c r="F35" s="523">
        <f t="shared" si="8"/>
        <v>2606409.3989547044</v>
      </c>
      <c r="G35" s="524">
        <f t="shared" si="9"/>
        <v>409983.31355290348</v>
      </c>
      <c r="H35" s="491">
        <f t="shared" si="10"/>
        <v>409983.31355290348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2606409.3989547044</v>
      </c>
      <c r="E36" s="522">
        <f>IF(+I14&lt;F35,I14,D36)</f>
        <v>110685.02380952382</v>
      </c>
      <c r="F36" s="523">
        <f t="shared" si="8"/>
        <v>2495724.3751451806</v>
      </c>
      <c r="G36" s="524">
        <f t="shared" si="9"/>
        <v>397537.43601216038</v>
      </c>
      <c r="H36" s="491">
        <f t="shared" si="10"/>
        <v>397537.43601216038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2495724.3751451806</v>
      </c>
      <c r="E37" s="522">
        <f>IF(+I14&lt;F36,I14,D37)</f>
        <v>110685.02380952382</v>
      </c>
      <c r="F37" s="523">
        <f t="shared" si="8"/>
        <v>2385039.3513356568</v>
      </c>
      <c r="G37" s="524">
        <f t="shared" si="9"/>
        <v>385091.5584714174</v>
      </c>
      <c r="H37" s="491">
        <f t="shared" si="10"/>
        <v>385091.5584714174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2385039.3513356568</v>
      </c>
      <c r="E38" s="522">
        <f>IF(+I14&lt;F37,I14,D38)</f>
        <v>110685.02380952382</v>
      </c>
      <c r="F38" s="523">
        <f t="shared" si="8"/>
        <v>2274354.327526133</v>
      </c>
      <c r="G38" s="524">
        <f t="shared" si="9"/>
        <v>372645.68093067431</v>
      </c>
      <c r="H38" s="491">
        <f t="shared" si="10"/>
        <v>372645.68093067431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2274354.327526133</v>
      </c>
      <c r="E39" s="522">
        <f>IF(+I14&lt;F38,I14,D39)</f>
        <v>110685.02380952382</v>
      </c>
      <c r="F39" s="523">
        <f t="shared" si="8"/>
        <v>2163669.3037166093</v>
      </c>
      <c r="G39" s="524">
        <f t="shared" si="9"/>
        <v>360199.80338993127</v>
      </c>
      <c r="H39" s="491">
        <f t="shared" si="10"/>
        <v>360199.80338993127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2163669.3037166093</v>
      </c>
      <c r="E40" s="522">
        <f>IF(+I14&lt;F39,I14,D40)</f>
        <v>110685.02380952382</v>
      </c>
      <c r="F40" s="523">
        <f t="shared" si="8"/>
        <v>2052984.2799070855</v>
      </c>
      <c r="G40" s="524">
        <f t="shared" si="9"/>
        <v>347753.92584918818</v>
      </c>
      <c r="H40" s="491">
        <f t="shared" si="10"/>
        <v>347753.92584918818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2052984.2799070855</v>
      </c>
      <c r="E41" s="522">
        <f>IF(+I14&lt;F40,I14,D41)</f>
        <v>110685.02380952382</v>
      </c>
      <c r="F41" s="523">
        <f t="shared" si="8"/>
        <v>1942299.2560975617</v>
      </c>
      <c r="G41" s="524">
        <f t="shared" si="9"/>
        <v>335308.04830844514</v>
      </c>
      <c r="H41" s="491">
        <f t="shared" si="10"/>
        <v>335308.04830844514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1942299.2560975617</v>
      </c>
      <c r="E42" s="522">
        <f>IF(+I14&lt;F41,I14,D42)</f>
        <v>110685.02380952382</v>
      </c>
      <c r="F42" s="523">
        <f t="shared" si="8"/>
        <v>1831614.2322880379</v>
      </c>
      <c r="G42" s="524">
        <f t="shared" si="9"/>
        <v>322862.1707677021</v>
      </c>
      <c r="H42" s="491">
        <f t="shared" si="10"/>
        <v>322862.1707677021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1831614.2322880379</v>
      </c>
      <c r="E43" s="522">
        <f>IF(+I14&lt;F42,I14,D43)</f>
        <v>110685.02380952382</v>
      </c>
      <c r="F43" s="523">
        <f t="shared" si="8"/>
        <v>1720929.2084785141</v>
      </c>
      <c r="G43" s="524">
        <f t="shared" si="9"/>
        <v>310416.29322695907</v>
      </c>
      <c r="H43" s="491">
        <f t="shared" si="10"/>
        <v>310416.29322695907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1720929.2084785141</v>
      </c>
      <c r="E44" s="522">
        <f>IF(+I14&lt;F43,I14,D44)</f>
        <v>110685.02380952382</v>
      </c>
      <c r="F44" s="523">
        <f t="shared" si="8"/>
        <v>1610244.1846689903</v>
      </c>
      <c r="G44" s="524">
        <f t="shared" si="9"/>
        <v>297970.41568621603</v>
      </c>
      <c r="H44" s="491">
        <f t="shared" si="10"/>
        <v>297970.41568621603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1610244.1846689903</v>
      </c>
      <c r="E45" s="522">
        <f>IF(+I14&lt;F44,I14,D45)</f>
        <v>110685.02380952382</v>
      </c>
      <c r="F45" s="523">
        <f t="shared" si="8"/>
        <v>1499559.1608594665</v>
      </c>
      <c r="G45" s="524">
        <f t="shared" si="9"/>
        <v>285524.53814547299</v>
      </c>
      <c r="H45" s="491">
        <f t="shared" si="10"/>
        <v>285524.53814547299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1499559.1608594665</v>
      </c>
      <c r="E46" s="522">
        <f>IF(+I14&lt;F45,I14,D46)</f>
        <v>110685.02380952382</v>
      </c>
      <c r="F46" s="523">
        <f t="shared" si="8"/>
        <v>1388874.1370499427</v>
      </c>
      <c r="G46" s="524">
        <f t="shared" si="9"/>
        <v>273078.6606047299</v>
      </c>
      <c r="H46" s="491">
        <f t="shared" si="10"/>
        <v>273078.6606047299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1388874.1370499427</v>
      </c>
      <c r="E47" s="522">
        <f>IF(+I14&lt;F46,I14,D47)</f>
        <v>110685.02380952382</v>
      </c>
      <c r="F47" s="523">
        <f t="shared" si="8"/>
        <v>1278189.113240419</v>
      </c>
      <c r="G47" s="524">
        <f t="shared" si="9"/>
        <v>260632.78306398686</v>
      </c>
      <c r="H47" s="491">
        <f t="shared" si="10"/>
        <v>260632.78306398686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1278189.113240419</v>
      </c>
      <c r="E48" s="522">
        <f>IF(+I14&lt;F47,I14,D48)</f>
        <v>110685.02380952382</v>
      </c>
      <c r="F48" s="523">
        <f t="shared" si="8"/>
        <v>1167504.0894308952</v>
      </c>
      <c r="G48" s="524">
        <f t="shared" si="9"/>
        <v>248186.90552324383</v>
      </c>
      <c r="H48" s="491">
        <f t="shared" si="10"/>
        <v>248186.90552324383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1167504.0894308952</v>
      </c>
      <c r="E49" s="522">
        <f>IF(+I14&lt;F48,I14,D49)</f>
        <v>110685.02380952382</v>
      </c>
      <c r="F49" s="523">
        <f t="shared" si="8"/>
        <v>1056819.0656213714</v>
      </c>
      <c r="G49" s="524">
        <f t="shared" ref="G49:G72" si="11">+I$12*((D49+F49)/2)+E49</f>
        <v>235741.02798250079</v>
      </c>
      <c r="H49" s="491">
        <f t="shared" ref="H49:H72" si="12">+I$13*((D49+F49)/2)+E49</f>
        <v>235741.02798250079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1056819.0656213714</v>
      </c>
      <c r="E50" s="522">
        <f>IF(+I14&lt;F49,I14,D50)</f>
        <v>110685.02380952382</v>
      </c>
      <c r="F50" s="523">
        <f t="shared" si="8"/>
        <v>946134.04181184759</v>
      </c>
      <c r="G50" s="524">
        <f t="shared" si="11"/>
        <v>223295.15044175772</v>
      </c>
      <c r="H50" s="491">
        <f t="shared" si="12"/>
        <v>223295.15044175772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946134.04181184759</v>
      </c>
      <c r="E51" s="522">
        <f>IF(+I14&lt;F50,I14,D51)</f>
        <v>110685.02380952382</v>
      </c>
      <c r="F51" s="523">
        <f t="shared" si="8"/>
        <v>835449.01800232381</v>
      </c>
      <c r="G51" s="524">
        <f t="shared" si="11"/>
        <v>210849.27290101466</v>
      </c>
      <c r="H51" s="491">
        <f t="shared" si="12"/>
        <v>210849.27290101466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835449.01800232381</v>
      </c>
      <c r="E52" s="522">
        <f>IF(+I14&lt;F51,I14,D52)</f>
        <v>110685.02380952382</v>
      </c>
      <c r="F52" s="523">
        <f t="shared" si="8"/>
        <v>724763.99419280002</v>
      </c>
      <c r="G52" s="524">
        <f t="shared" si="11"/>
        <v>198403.39536027162</v>
      </c>
      <c r="H52" s="491">
        <f t="shared" si="12"/>
        <v>198403.39536027162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724763.99419280002</v>
      </c>
      <c r="E53" s="522">
        <f>IF(+I14&lt;F52,I14,D53)</f>
        <v>110685.02380952382</v>
      </c>
      <c r="F53" s="523">
        <f t="shared" si="8"/>
        <v>614078.97038327623</v>
      </c>
      <c r="G53" s="524">
        <f t="shared" si="11"/>
        <v>185957.51781952858</v>
      </c>
      <c r="H53" s="491">
        <f t="shared" si="12"/>
        <v>185957.51781952858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614078.97038327623</v>
      </c>
      <c r="E54" s="522">
        <f>IF(+I14&lt;F53,I14,D54)</f>
        <v>110685.02380952382</v>
      </c>
      <c r="F54" s="523">
        <f t="shared" si="8"/>
        <v>503393.94657375244</v>
      </c>
      <c r="G54" s="524">
        <f t="shared" si="11"/>
        <v>173511.64027878555</v>
      </c>
      <c r="H54" s="491">
        <f t="shared" si="12"/>
        <v>173511.64027878555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503393.94657375244</v>
      </c>
      <c r="E55" s="522">
        <f>IF(+I14&lt;F54,I14,D55)</f>
        <v>110685.02380952382</v>
      </c>
      <c r="F55" s="523">
        <f t="shared" si="8"/>
        <v>392708.92276422866</v>
      </c>
      <c r="G55" s="524">
        <f t="shared" si="11"/>
        <v>161065.76273804248</v>
      </c>
      <c r="H55" s="491">
        <f t="shared" si="12"/>
        <v>161065.76273804248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392708.92276422866</v>
      </c>
      <c r="E56" s="522">
        <f>IF(+I14&lt;F55,I14,D56)</f>
        <v>110685.02380952382</v>
      </c>
      <c r="F56" s="523">
        <f t="shared" si="8"/>
        <v>282023.89895470487</v>
      </c>
      <c r="G56" s="524">
        <f t="shared" si="11"/>
        <v>148619.88519729945</v>
      </c>
      <c r="H56" s="491">
        <f t="shared" si="12"/>
        <v>148619.88519729945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282023.89895470487</v>
      </c>
      <c r="E57" s="522">
        <f>IF(+I14&lt;F56,I14,D57)</f>
        <v>110685.02380952382</v>
      </c>
      <c r="F57" s="523">
        <f t="shared" si="8"/>
        <v>171338.87514518105</v>
      </c>
      <c r="G57" s="524">
        <f t="shared" si="11"/>
        <v>136174.00765655638</v>
      </c>
      <c r="H57" s="491">
        <f t="shared" si="12"/>
        <v>136174.00765655638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171338.87514518105</v>
      </c>
      <c r="E58" s="522">
        <f>IF(+I14&lt;F57,I14,D58)</f>
        <v>110685.02380952382</v>
      </c>
      <c r="F58" s="523">
        <f t="shared" si="8"/>
        <v>60653.851335657237</v>
      </c>
      <c r="G58" s="524">
        <f t="shared" si="11"/>
        <v>123728.13011581333</v>
      </c>
      <c r="H58" s="491">
        <f t="shared" si="12"/>
        <v>123728.13011581333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60653.851335657237</v>
      </c>
      <c r="E59" s="522">
        <f>IF(+I14&lt;F58,I14,D59)</f>
        <v>60653.851335657237</v>
      </c>
      <c r="F59" s="523">
        <f t="shared" si="8"/>
        <v>0</v>
      </c>
      <c r="G59" s="524">
        <f t="shared" si="11"/>
        <v>64063.935103616233</v>
      </c>
      <c r="H59" s="491">
        <f t="shared" si="12"/>
        <v>64063.935103616233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11"/>
        <v>0</v>
      </c>
      <c r="H60" s="491">
        <f t="shared" si="12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4648771.0000000019</v>
      </c>
      <c r="F73" s="375"/>
      <c r="G73" s="375">
        <f>SUM(G17:G72)</f>
        <v>16020448.861542428</v>
      </c>
      <c r="H73" s="375">
        <f>SUM(H17:H72)</f>
        <v>16020448.861542428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555917.3208188233</v>
      </c>
      <c r="N87" s="546">
        <f>IF(J92&lt;D11,0,VLOOKUP(J92,C17:O72,11))</f>
        <v>555917.3208188233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581279.04939779744</v>
      </c>
      <c r="N88" s="550">
        <f>IF(J92&lt;D11,0,VLOOKUP(J92,C99:P154,7))</f>
        <v>581279.04939779744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25361.728578974144</v>
      </c>
      <c r="N89" s="555">
        <f>+N88-N87</f>
        <v>25361.728578974144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4648771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110685.02380952382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13">+I99-H99</f>
        <v>0</v>
      </c>
      <c r="K99" s="514"/>
      <c r="L99" s="512">
        <f>+H99</f>
        <v>231808.65934946379</v>
      </c>
      <c r="M99" s="513">
        <f t="shared" ref="M99:M130" si="14">IF(L99&lt;&gt;0,+H99-L99,0)</f>
        <v>0</v>
      </c>
      <c r="N99" s="512">
        <f>+I99</f>
        <v>231808.65934946379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13"/>
        <v>0</v>
      </c>
      <c r="K100" s="514"/>
      <c r="L100" s="655">
        <f>+H100</f>
        <v>595870.17682545946</v>
      </c>
      <c r="M100" s="514">
        <f t="shared" si="14"/>
        <v>0</v>
      </c>
      <c r="N100" s="655">
        <f>+I100</f>
        <v>595870.17682545946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>IU</v>
      </c>
      <c r="C101" s="507">
        <f>IF(D93="","-",+C100+1)</f>
        <v>2019</v>
      </c>
      <c r="D101" s="629">
        <v>4538067.7619047621</v>
      </c>
      <c r="E101" s="630">
        <v>108110.95348837209</v>
      </c>
      <c r="F101" s="631">
        <v>4429956.8084163899</v>
      </c>
      <c r="G101" s="631">
        <v>4484012.285160576</v>
      </c>
      <c r="H101" s="633">
        <v>588082.07919327903</v>
      </c>
      <c r="I101" s="634">
        <v>588082.07919327903</v>
      </c>
      <c r="J101" s="514">
        <f t="shared" si="13"/>
        <v>0</v>
      </c>
      <c r="K101" s="514"/>
      <c r="L101" s="655">
        <f>+H101</f>
        <v>588082.07919327903</v>
      </c>
      <c r="M101" s="514">
        <f t="shared" ref="M101:M102" si="18">IF(L101&lt;&gt;0,+H101-L101,0)</f>
        <v>0</v>
      </c>
      <c r="N101" s="655">
        <f>+I101</f>
        <v>588082.07919327903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4429956.8084163899</v>
      </c>
      <c r="E102" s="630">
        <v>110685.02380952382</v>
      </c>
      <c r="F102" s="631">
        <v>4319271.7846068656</v>
      </c>
      <c r="G102" s="631">
        <v>4374614.2965116277</v>
      </c>
      <c r="H102" s="633">
        <v>581279.04939779744</v>
      </c>
      <c r="I102" s="634">
        <v>581279.04939779744</v>
      </c>
      <c r="J102" s="514">
        <f t="shared" si="13"/>
        <v>0</v>
      </c>
      <c r="K102" s="514"/>
      <c r="L102" s="655">
        <f>+H102</f>
        <v>581279.04939779744</v>
      </c>
      <c r="M102" s="514">
        <f t="shared" si="18"/>
        <v>0</v>
      </c>
      <c r="N102" s="655">
        <f>+I102</f>
        <v>581279.04939779744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4319271.7846068656</v>
      </c>
      <c r="E103" s="522">
        <f>IF(+J96&lt;F102,J96,D103)</f>
        <v>110685.02380952382</v>
      </c>
      <c r="F103" s="523">
        <f t="shared" ref="F103:F130" si="19">+D103-E103</f>
        <v>4208586.7607973414</v>
      </c>
      <c r="G103" s="523">
        <f t="shared" ref="G103:G130" si="20">+(F103+D103)/2</f>
        <v>4263929.2727021035</v>
      </c>
      <c r="H103" s="526">
        <f t="shared" ref="H103:H154" si="21">+J$94*G103+E103</f>
        <v>590138.70005179907</v>
      </c>
      <c r="I103" s="577">
        <f t="shared" ref="I103:I154" si="22">+J$95*G103+E103</f>
        <v>590138.70005179907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4208586.7607973414</v>
      </c>
      <c r="E104" s="522">
        <f>IF(+J96&lt;F103,J96,D104)</f>
        <v>110685.02380952382</v>
      </c>
      <c r="F104" s="523">
        <f t="shared" si="19"/>
        <v>4097901.7369878176</v>
      </c>
      <c r="G104" s="523">
        <f t="shared" si="20"/>
        <v>4153244.2488925792</v>
      </c>
      <c r="H104" s="526">
        <f t="shared" si="21"/>
        <v>577692.82251105597</v>
      </c>
      <c r="I104" s="577">
        <f t="shared" si="22"/>
        <v>577692.82251105597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4097901.7369878176</v>
      </c>
      <c r="E105" s="522">
        <f>IF(+J96&lt;F104,J96,D105)</f>
        <v>110685.02380952382</v>
      </c>
      <c r="F105" s="523">
        <f t="shared" si="19"/>
        <v>3987216.7131782938</v>
      </c>
      <c r="G105" s="523">
        <f t="shared" si="20"/>
        <v>4042559.2250830559</v>
      </c>
      <c r="H105" s="526">
        <f t="shared" si="21"/>
        <v>565246.94497031299</v>
      </c>
      <c r="I105" s="577">
        <f t="shared" si="22"/>
        <v>565246.94497031299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3987216.7131782938</v>
      </c>
      <c r="E106" s="522">
        <f>IF(+J96&lt;F105,J96,D106)</f>
        <v>110685.02380952382</v>
      </c>
      <c r="F106" s="523">
        <f t="shared" si="19"/>
        <v>3876531.68936877</v>
      </c>
      <c r="G106" s="523">
        <f t="shared" si="20"/>
        <v>3931874.2012735317</v>
      </c>
      <c r="H106" s="526">
        <f t="shared" si="21"/>
        <v>552801.0674295699</v>
      </c>
      <c r="I106" s="577">
        <f t="shared" si="22"/>
        <v>552801.0674295699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3876531.68936877</v>
      </c>
      <c r="E107" s="522">
        <f>IF(+J96&lt;F106,J96,D107)</f>
        <v>110685.02380952382</v>
      </c>
      <c r="F107" s="523">
        <f t="shared" si="19"/>
        <v>3765846.6655592462</v>
      </c>
      <c r="G107" s="523">
        <f t="shared" si="20"/>
        <v>3821189.1774640083</v>
      </c>
      <c r="H107" s="526">
        <f t="shared" si="21"/>
        <v>540355.18988882692</v>
      </c>
      <c r="I107" s="577">
        <f t="shared" si="22"/>
        <v>540355.18988882692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3765846.6655592462</v>
      </c>
      <c r="E108" s="522">
        <f>IF(+J96&lt;F107,J96,D108)</f>
        <v>110685.02380952382</v>
      </c>
      <c r="F108" s="523">
        <f t="shared" si="19"/>
        <v>3655161.6417497224</v>
      </c>
      <c r="G108" s="523">
        <f t="shared" si="20"/>
        <v>3710504.1536544841</v>
      </c>
      <c r="H108" s="526">
        <f t="shared" si="21"/>
        <v>527909.31234808383</v>
      </c>
      <c r="I108" s="577">
        <f t="shared" si="22"/>
        <v>527909.31234808383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3655161.6417497224</v>
      </c>
      <c r="E109" s="522">
        <f>IF(+J96&lt;F108,J96,D109)</f>
        <v>110685.02380952382</v>
      </c>
      <c r="F109" s="523">
        <f t="shared" si="19"/>
        <v>3544476.6179401986</v>
      </c>
      <c r="G109" s="523">
        <f t="shared" si="20"/>
        <v>3599819.1298449608</v>
      </c>
      <c r="H109" s="526">
        <f t="shared" si="21"/>
        <v>515463.43480734085</v>
      </c>
      <c r="I109" s="577">
        <f t="shared" si="22"/>
        <v>515463.43480734085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3544476.6179401986</v>
      </c>
      <c r="E110" s="522">
        <f>IF(+J96&lt;F109,J96,D110)</f>
        <v>110685.02380952382</v>
      </c>
      <c r="F110" s="523">
        <f t="shared" si="19"/>
        <v>3433791.5941306748</v>
      </c>
      <c r="G110" s="523">
        <f t="shared" si="20"/>
        <v>3489134.1060354365</v>
      </c>
      <c r="H110" s="526">
        <f t="shared" si="21"/>
        <v>503017.55726659775</v>
      </c>
      <c r="I110" s="577">
        <f t="shared" si="22"/>
        <v>503017.55726659775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3433791.5941306748</v>
      </c>
      <c r="E111" s="522">
        <f>IF(+J96&lt;F110,J96,D111)</f>
        <v>110685.02380952382</v>
      </c>
      <c r="F111" s="523">
        <f t="shared" si="19"/>
        <v>3323106.5703211511</v>
      </c>
      <c r="G111" s="523">
        <f t="shared" si="20"/>
        <v>3378449.0822259132</v>
      </c>
      <c r="H111" s="526">
        <f t="shared" si="21"/>
        <v>490571.67972585477</v>
      </c>
      <c r="I111" s="577">
        <f t="shared" si="22"/>
        <v>490571.67972585477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3323106.5703211511</v>
      </c>
      <c r="E112" s="522">
        <f>IF(+J96&lt;F111,J96,D112)</f>
        <v>110685.02380952382</v>
      </c>
      <c r="F112" s="523">
        <f t="shared" si="19"/>
        <v>3212421.5465116273</v>
      </c>
      <c r="G112" s="523">
        <f t="shared" si="20"/>
        <v>3267764.0584163889</v>
      </c>
      <c r="H112" s="526">
        <f t="shared" si="21"/>
        <v>478125.80218511168</v>
      </c>
      <c r="I112" s="577">
        <f t="shared" si="22"/>
        <v>478125.80218511168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3212421.5465116273</v>
      </c>
      <c r="E113" s="522">
        <f>IF(+J96&lt;F112,J96,D113)</f>
        <v>110685.02380952382</v>
      </c>
      <c r="F113" s="523">
        <f t="shared" si="19"/>
        <v>3101736.5227021035</v>
      </c>
      <c r="G113" s="523">
        <f t="shared" si="20"/>
        <v>3157079.0346068656</v>
      </c>
      <c r="H113" s="526">
        <f t="shared" si="21"/>
        <v>465679.92464436858</v>
      </c>
      <c r="I113" s="577">
        <f t="shared" si="22"/>
        <v>465679.92464436858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3101736.5227021035</v>
      </c>
      <c r="E114" s="522">
        <f>IF(+J96&lt;F113,J96,D114)</f>
        <v>110685.02380952382</v>
      </c>
      <c r="F114" s="523">
        <f t="shared" si="19"/>
        <v>2991051.4988925797</v>
      </c>
      <c r="G114" s="523">
        <f t="shared" si="20"/>
        <v>3046394.0107973414</v>
      </c>
      <c r="H114" s="526">
        <f t="shared" si="21"/>
        <v>453234.04710362549</v>
      </c>
      <c r="I114" s="577">
        <f t="shared" si="22"/>
        <v>453234.04710362549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2991051.4988925797</v>
      </c>
      <c r="E115" s="522">
        <f>IF(+J96&lt;F114,J96,D115)</f>
        <v>110685.02380952382</v>
      </c>
      <c r="F115" s="523">
        <f t="shared" si="19"/>
        <v>2880366.4750830559</v>
      </c>
      <c r="G115" s="523">
        <f t="shared" si="20"/>
        <v>2935708.986987818</v>
      </c>
      <c r="H115" s="526">
        <f t="shared" si="21"/>
        <v>440788.16956288251</v>
      </c>
      <c r="I115" s="577">
        <f t="shared" si="22"/>
        <v>440788.16956288251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2880366.4750830559</v>
      </c>
      <c r="E116" s="522">
        <f>IF(+J96&lt;F115,J96,D116)</f>
        <v>110685.02380952382</v>
      </c>
      <c r="F116" s="523">
        <f t="shared" si="19"/>
        <v>2769681.4512735321</v>
      </c>
      <c r="G116" s="523">
        <f t="shared" si="20"/>
        <v>2825023.9631782938</v>
      </c>
      <c r="H116" s="526">
        <f t="shared" si="21"/>
        <v>428342.29202213942</v>
      </c>
      <c r="I116" s="577">
        <f t="shared" si="22"/>
        <v>428342.29202213942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2769681.4512735321</v>
      </c>
      <c r="E117" s="522">
        <f>IF(+J96&lt;F116,J96,D117)</f>
        <v>110685.02380952382</v>
      </c>
      <c r="F117" s="523">
        <f t="shared" si="19"/>
        <v>2658996.4274640083</v>
      </c>
      <c r="G117" s="523">
        <f t="shared" si="20"/>
        <v>2714338.9393687705</v>
      </c>
      <c r="H117" s="526">
        <f t="shared" si="21"/>
        <v>415896.41448139644</v>
      </c>
      <c r="I117" s="577">
        <f t="shared" si="22"/>
        <v>415896.41448139644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2658996.4274640083</v>
      </c>
      <c r="E118" s="522">
        <f>IF(+J96&lt;F117,J96,D118)</f>
        <v>110685.02380952382</v>
      </c>
      <c r="F118" s="523">
        <f t="shared" si="19"/>
        <v>2548311.4036544845</v>
      </c>
      <c r="G118" s="523">
        <f t="shared" si="20"/>
        <v>2603653.9155592462</v>
      </c>
      <c r="H118" s="526">
        <f t="shared" si="21"/>
        <v>403450.53694065334</v>
      </c>
      <c r="I118" s="577">
        <f t="shared" si="22"/>
        <v>403450.53694065334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2548311.4036544845</v>
      </c>
      <c r="E119" s="522">
        <f>IF(+J96&lt;F118,J96,D119)</f>
        <v>110685.02380952382</v>
      </c>
      <c r="F119" s="523">
        <f t="shared" si="19"/>
        <v>2437626.3798449608</v>
      </c>
      <c r="G119" s="523">
        <f t="shared" si="20"/>
        <v>2492968.8917497229</v>
      </c>
      <c r="H119" s="526">
        <f t="shared" si="21"/>
        <v>391004.65939991036</v>
      </c>
      <c r="I119" s="577">
        <f t="shared" si="22"/>
        <v>391004.65939991036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2437626.3798449608</v>
      </c>
      <c r="E120" s="522">
        <f>IF(+J96&lt;F119,J96,D120)</f>
        <v>110685.02380952382</v>
      </c>
      <c r="F120" s="523">
        <f t="shared" si="19"/>
        <v>2326941.356035437</v>
      </c>
      <c r="G120" s="523">
        <f t="shared" si="20"/>
        <v>2382283.8679401986</v>
      </c>
      <c r="H120" s="526">
        <f t="shared" si="21"/>
        <v>378558.78185916727</v>
      </c>
      <c r="I120" s="577">
        <f t="shared" si="22"/>
        <v>378558.78185916727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2326941.356035437</v>
      </c>
      <c r="E121" s="522">
        <f>IF(+J96&lt;F120,J96,D121)</f>
        <v>110685.02380952382</v>
      </c>
      <c r="F121" s="523">
        <f t="shared" si="19"/>
        <v>2216256.3322259132</v>
      </c>
      <c r="G121" s="523">
        <f t="shared" si="20"/>
        <v>2271598.8441306753</v>
      </c>
      <c r="H121" s="526">
        <f t="shared" si="21"/>
        <v>366112.90431842423</v>
      </c>
      <c r="I121" s="577">
        <f t="shared" si="22"/>
        <v>366112.90431842423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2216256.3322259132</v>
      </c>
      <c r="E122" s="522">
        <f>IF(+J96&lt;F121,J96,D122)</f>
        <v>110685.02380952382</v>
      </c>
      <c r="F122" s="523">
        <f t="shared" si="19"/>
        <v>2105571.3084163894</v>
      </c>
      <c r="G122" s="523">
        <f t="shared" si="20"/>
        <v>2160913.8203211511</v>
      </c>
      <c r="H122" s="526">
        <f t="shared" si="21"/>
        <v>353667.02677768114</v>
      </c>
      <c r="I122" s="577">
        <f t="shared" si="22"/>
        <v>353667.02677768114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2105571.3084163894</v>
      </c>
      <c r="E123" s="522">
        <f>IF(+J96&lt;F122,J96,D123)</f>
        <v>110685.02380952382</v>
      </c>
      <c r="F123" s="523">
        <f t="shared" si="19"/>
        <v>1994886.2846068656</v>
      </c>
      <c r="G123" s="523">
        <f t="shared" si="20"/>
        <v>2050228.7965116275</v>
      </c>
      <c r="H123" s="526">
        <f t="shared" si="21"/>
        <v>341221.1492369381</v>
      </c>
      <c r="I123" s="577">
        <f t="shared" si="22"/>
        <v>341221.1492369381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1994886.2846068656</v>
      </c>
      <c r="E124" s="522">
        <f>IF(+J96&lt;F123,J96,D124)</f>
        <v>110685.02380952382</v>
      </c>
      <c r="F124" s="523">
        <f t="shared" si="19"/>
        <v>1884201.2607973418</v>
      </c>
      <c r="G124" s="523">
        <f t="shared" si="20"/>
        <v>1939543.7727021037</v>
      </c>
      <c r="H124" s="526">
        <f t="shared" si="21"/>
        <v>328775.27169619506</v>
      </c>
      <c r="I124" s="577">
        <f t="shared" si="22"/>
        <v>328775.27169619506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1884201.2607973418</v>
      </c>
      <c r="E125" s="522">
        <f>IF(+J96&lt;F124,J96,D125)</f>
        <v>110685.02380952382</v>
      </c>
      <c r="F125" s="523">
        <f t="shared" si="19"/>
        <v>1773516.236987818</v>
      </c>
      <c r="G125" s="523">
        <f t="shared" si="20"/>
        <v>1828858.7488925799</v>
      </c>
      <c r="H125" s="526">
        <f t="shared" si="21"/>
        <v>316329.39415545203</v>
      </c>
      <c r="I125" s="577">
        <f t="shared" si="22"/>
        <v>316329.39415545203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1773516.236987818</v>
      </c>
      <c r="E126" s="522">
        <f>IF(+J96&lt;F125,J96,D126)</f>
        <v>110685.02380952382</v>
      </c>
      <c r="F126" s="523">
        <f t="shared" si="19"/>
        <v>1662831.2131782942</v>
      </c>
      <c r="G126" s="523">
        <f t="shared" si="20"/>
        <v>1718173.7250830561</v>
      </c>
      <c r="H126" s="526">
        <f t="shared" si="21"/>
        <v>303883.51661470893</v>
      </c>
      <c r="I126" s="577">
        <f t="shared" si="22"/>
        <v>303883.51661470893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1662831.2131782942</v>
      </c>
      <c r="E127" s="522">
        <f>IF(+J96&lt;F126,J96,D127)</f>
        <v>110685.02380952382</v>
      </c>
      <c r="F127" s="523">
        <f t="shared" si="19"/>
        <v>1552146.1893687705</v>
      </c>
      <c r="G127" s="523">
        <f t="shared" si="20"/>
        <v>1607488.7012735324</v>
      </c>
      <c r="H127" s="526">
        <f t="shared" si="21"/>
        <v>291437.63907396595</v>
      </c>
      <c r="I127" s="577">
        <f t="shared" si="22"/>
        <v>291437.63907396595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1552146.1893687705</v>
      </c>
      <c r="E128" s="522">
        <f>IF(+J96&lt;F127,J96,D128)</f>
        <v>110685.02380952382</v>
      </c>
      <c r="F128" s="523">
        <f t="shared" si="19"/>
        <v>1441461.1655592467</v>
      </c>
      <c r="G128" s="523">
        <f t="shared" si="20"/>
        <v>1496803.6774640086</v>
      </c>
      <c r="H128" s="526">
        <f t="shared" si="21"/>
        <v>278991.76153322286</v>
      </c>
      <c r="I128" s="577">
        <f t="shared" si="22"/>
        <v>278991.76153322286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1441461.1655592467</v>
      </c>
      <c r="E129" s="522">
        <f>IF(+J96&lt;F128,J96,D129)</f>
        <v>110685.02380952382</v>
      </c>
      <c r="F129" s="523">
        <f t="shared" si="19"/>
        <v>1330776.1417497229</v>
      </c>
      <c r="G129" s="523">
        <f t="shared" si="20"/>
        <v>1386118.6536544848</v>
      </c>
      <c r="H129" s="526">
        <f t="shared" si="21"/>
        <v>266545.88399247982</v>
      </c>
      <c r="I129" s="577">
        <f t="shared" si="22"/>
        <v>266545.88399247982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1330776.1417497229</v>
      </c>
      <c r="E130" s="522">
        <f>IF(+J96&lt;F129,J96,D130)</f>
        <v>110685.02380952382</v>
      </c>
      <c r="F130" s="523">
        <f t="shared" si="19"/>
        <v>1220091.1179401991</v>
      </c>
      <c r="G130" s="523">
        <f t="shared" si="20"/>
        <v>1275433.629844961</v>
      </c>
      <c r="H130" s="526">
        <f t="shared" si="21"/>
        <v>254100.00645173679</v>
      </c>
      <c r="I130" s="577">
        <f t="shared" si="22"/>
        <v>254100.00645173679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1220091.1179401991</v>
      </c>
      <c r="E131" s="522">
        <f>IF(+J96&lt;F130,J96,D131)</f>
        <v>110685.02380952382</v>
      </c>
      <c r="F131" s="523">
        <f t="shared" ref="F131:F154" si="23">+D131-E131</f>
        <v>1109406.0941306753</v>
      </c>
      <c r="G131" s="523">
        <f t="shared" ref="G131:G154" si="24">+(F131+D131)/2</f>
        <v>1164748.6060354372</v>
      </c>
      <c r="H131" s="526">
        <f t="shared" si="21"/>
        <v>241654.12891099375</v>
      </c>
      <c r="I131" s="577">
        <f t="shared" si="22"/>
        <v>241654.12891099375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1109406.0941306753</v>
      </c>
      <c r="E132" s="522">
        <f>IF(+J96&lt;F131,J96,D132)</f>
        <v>110685.02380952382</v>
      </c>
      <c r="F132" s="523">
        <f t="shared" si="23"/>
        <v>998721.07032115152</v>
      </c>
      <c r="G132" s="523">
        <f t="shared" si="24"/>
        <v>1054063.5822259134</v>
      </c>
      <c r="H132" s="526">
        <f t="shared" si="21"/>
        <v>229208.25137025068</v>
      </c>
      <c r="I132" s="577">
        <f t="shared" si="22"/>
        <v>229208.25137025068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998721.07032115152</v>
      </c>
      <c r="E133" s="522">
        <f>IF(+J96&lt;F132,J96,D133)</f>
        <v>110685.02380952382</v>
      </c>
      <c r="F133" s="523">
        <f t="shared" si="23"/>
        <v>888036.04651162773</v>
      </c>
      <c r="G133" s="523">
        <f t="shared" si="24"/>
        <v>943378.55841638963</v>
      </c>
      <c r="H133" s="526">
        <f t="shared" si="21"/>
        <v>216762.37382950762</v>
      </c>
      <c r="I133" s="577">
        <f t="shared" si="22"/>
        <v>216762.37382950762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888036.04651162773</v>
      </c>
      <c r="E134" s="522">
        <f>IF(+J96&lt;F133,J96,D134)</f>
        <v>110685.02380952382</v>
      </c>
      <c r="F134" s="523">
        <f t="shared" si="23"/>
        <v>777351.02270210395</v>
      </c>
      <c r="G134" s="523">
        <f t="shared" si="24"/>
        <v>832693.53460686584</v>
      </c>
      <c r="H134" s="526">
        <f t="shared" si="21"/>
        <v>204316.49628876458</v>
      </c>
      <c r="I134" s="577">
        <f t="shared" si="22"/>
        <v>204316.49628876458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777351.02270210395</v>
      </c>
      <c r="E135" s="522">
        <f>IF(+J96&lt;F134,J96,D135)</f>
        <v>110685.02380952382</v>
      </c>
      <c r="F135" s="523">
        <f t="shared" si="23"/>
        <v>666665.99889258016</v>
      </c>
      <c r="G135" s="523">
        <f t="shared" si="24"/>
        <v>722008.51079734205</v>
      </c>
      <c r="H135" s="526">
        <f t="shared" si="21"/>
        <v>191870.61874802154</v>
      </c>
      <c r="I135" s="577">
        <f t="shared" si="22"/>
        <v>191870.61874802154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666665.99889258016</v>
      </c>
      <c r="E136" s="522">
        <f>IF(+J96&lt;F135,J96,D136)</f>
        <v>110685.02380952382</v>
      </c>
      <c r="F136" s="523">
        <f t="shared" si="23"/>
        <v>555980.97508305637</v>
      </c>
      <c r="G136" s="523">
        <f t="shared" si="24"/>
        <v>611323.48698781827</v>
      </c>
      <c r="H136" s="526">
        <f t="shared" si="21"/>
        <v>179424.74120727851</v>
      </c>
      <c r="I136" s="577">
        <f t="shared" si="22"/>
        <v>179424.74120727851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555980.97508305637</v>
      </c>
      <c r="E137" s="522">
        <f>IF(+J96&lt;F136,J96,D137)</f>
        <v>110685.02380952382</v>
      </c>
      <c r="F137" s="523">
        <f t="shared" si="23"/>
        <v>445295.95127353258</v>
      </c>
      <c r="G137" s="523">
        <f t="shared" si="24"/>
        <v>500638.46317829448</v>
      </c>
      <c r="H137" s="526">
        <f t="shared" si="21"/>
        <v>166978.86366653544</v>
      </c>
      <c r="I137" s="577">
        <f t="shared" si="22"/>
        <v>166978.86366653544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445295.95127353258</v>
      </c>
      <c r="E138" s="522">
        <f>IF(+J96&lt;F137,J96,D138)</f>
        <v>110685.02380952382</v>
      </c>
      <c r="F138" s="523">
        <f t="shared" si="23"/>
        <v>334610.9274640088</v>
      </c>
      <c r="G138" s="523">
        <f t="shared" si="24"/>
        <v>389953.43936877069</v>
      </c>
      <c r="H138" s="526">
        <f t="shared" si="21"/>
        <v>154532.98612579238</v>
      </c>
      <c r="I138" s="577">
        <f t="shared" si="22"/>
        <v>154532.98612579238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334610.9274640088</v>
      </c>
      <c r="E139" s="522">
        <f>IF(+J96&lt;F138,J96,D139)</f>
        <v>110685.02380952382</v>
      </c>
      <c r="F139" s="523">
        <f t="shared" si="23"/>
        <v>223925.90365448498</v>
      </c>
      <c r="G139" s="523">
        <f t="shared" si="24"/>
        <v>279268.4155592469</v>
      </c>
      <c r="H139" s="526">
        <f t="shared" si="21"/>
        <v>142087.10858504934</v>
      </c>
      <c r="I139" s="577">
        <f t="shared" si="22"/>
        <v>142087.10858504934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223925.90365448498</v>
      </c>
      <c r="E140" s="522">
        <f>IF(+J96&lt;F139,J96,D140)</f>
        <v>110685.02380952382</v>
      </c>
      <c r="F140" s="523">
        <f t="shared" si="23"/>
        <v>113240.87984496116</v>
      </c>
      <c r="G140" s="523">
        <f t="shared" si="24"/>
        <v>168583.39174972306</v>
      </c>
      <c r="H140" s="526">
        <f t="shared" si="21"/>
        <v>129641.23104430629</v>
      </c>
      <c r="I140" s="577">
        <f t="shared" si="22"/>
        <v>129641.23104430629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113240.87984496116</v>
      </c>
      <c r="E141" s="522">
        <f>IF(+J96&lt;F140,J96,D141)</f>
        <v>110685.02380952382</v>
      </c>
      <c r="F141" s="523">
        <f t="shared" si="23"/>
        <v>2555.8560354373476</v>
      </c>
      <c r="G141" s="523">
        <f t="shared" si="24"/>
        <v>57898.367940199256</v>
      </c>
      <c r="H141" s="526">
        <f t="shared" si="21"/>
        <v>117195.35350356324</v>
      </c>
      <c r="I141" s="577">
        <f t="shared" si="22"/>
        <v>117195.35350356324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2555.8560354373476</v>
      </c>
      <c r="E142" s="522">
        <f>IF(+J96&lt;F141,J96,D142)</f>
        <v>2555.8560354373476</v>
      </c>
      <c r="F142" s="523">
        <f t="shared" si="23"/>
        <v>0</v>
      </c>
      <c r="G142" s="523">
        <f t="shared" si="24"/>
        <v>1277.9280177186738</v>
      </c>
      <c r="H142" s="526">
        <f t="shared" si="21"/>
        <v>2699.5514972712963</v>
      </c>
      <c r="I142" s="577">
        <f t="shared" si="22"/>
        <v>2699.5514972712963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1"/>
        <v>0</v>
      </c>
      <c r="I143" s="577">
        <f t="shared" si="22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1"/>
        <v>0</v>
      </c>
      <c r="I144" s="577">
        <f t="shared" si="22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1"/>
        <v>0</v>
      </c>
      <c r="I145" s="577">
        <f t="shared" si="22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1"/>
        <v>0</v>
      </c>
      <c r="I146" s="577">
        <f t="shared" si="22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1"/>
        <v>0</v>
      </c>
      <c r="I147" s="577">
        <f t="shared" si="22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1"/>
        <v>0</v>
      </c>
      <c r="I148" s="577">
        <f t="shared" si="22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1"/>
        <v>0</v>
      </c>
      <c r="I149" s="577">
        <f t="shared" si="22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1"/>
        <v>0</v>
      </c>
      <c r="I150" s="577">
        <f t="shared" si="22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1"/>
        <v>0</v>
      </c>
      <c r="I151" s="577">
        <f t="shared" si="22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1"/>
        <v>0</v>
      </c>
      <c r="I152" s="577">
        <f t="shared" si="22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1"/>
        <v>0</v>
      </c>
      <c r="I153" s="577">
        <f t="shared" si="22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1"/>
        <v>0</v>
      </c>
      <c r="I154" s="579">
        <f t="shared" si="22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>
      <c r="C155" s="374" t="s">
        <v>78</v>
      </c>
      <c r="D155" s="375"/>
      <c r="E155" s="375">
        <f>SUM(E99:E154)</f>
        <v>4648771.0000000019</v>
      </c>
      <c r="F155" s="375"/>
      <c r="G155" s="375"/>
      <c r="H155" s="375">
        <f>SUM(H99:H154)</f>
        <v>15792753.560592834</v>
      </c>
      <c r="I155" s="375">
        <f>SUM(I99:I154)</f>
        <v>15792753.560592834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2134967.6945692962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2134967.6945692962</v>
      </c>
      <c r="O6" s="269"/>
      <c r="P6" s="269"/>
    </row>
    <row r="7" spans="1:16" ht="13.5" thickBot="1">
      <c r="C7" s="467" t="s">
        <v>48</v>
      </c>
      <c r="D7" s="624" t="s">
        <v>384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412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17159057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408548.97619047621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435</v>
      </c>
      <c r="E17" s="658" t="s">
        <v>435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>+G17</f>
        <v>801461</v>
      </c>
      <c r="L17" s="513">
        <f t="shared" ref="L17:L72" si="1">IF(K17&lt;&gt;0,+G17-K17,0)</f>
        <v>0</v>
      </c>
      <c r="M17" s="512">
        <f>+H17</f>
        <v>801461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2379459.1627964582</v>
      </c>
      <c r="H18" s="639">
        <v>2379459.1627964582</v>
      </c>
      <c r="I18" s="511">
        <f t="shared" si="0"/>
        <v>0</v>
      </c>
      <c r="J18" s="511"/>
      <c r="K18" s="518">
        <f>+G18</f>
        <v>2379459.1627964582</v>
      </c>
      <c r="L18" s="519">
        <f t="shared" si="1"/>
        <v>0</v>
      </c>
      <c r="M18" s="518">
        <f>+H18</f>
        <v>2379459.1627964582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387073.1707317073</v>
      </c>
      <c r="F19" s="631">
        <v>15095853.658536587</v>
      </c>
      <c r="G19" s="630">
        <v>2330264.4469430079</v>
      </c>
      <c r="H19" s="639">
        <v>2330264.4469430079</v>
      </c>
      <c r="I19" s="511">
        <f t="shared" si="0"/>
        <v>0</v>
      </c>
      <c r="J19" s="511"/>
      <c r="K19" s="518">
        <f>+G19</f>
        <v>2330264.4469430079</v>
      </c>
      <c r="L19" s="519">
        <f t="shared" ref="L19" si="4">IF(K19&lt;&gt;0,+G19-K19,0)</f>
        <v>0</v>
      </c>
      <c r="M19" s="518">
        <f>+H19</f>
        <v>2330264.4469430079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2073856.4882897006</v>
      </c>
      <c r="H20" s="639">
        <v>2073856.4882897006</v>
      </c>
      <c r="I20" s="511">
        <f t="shared" si="0"/>
        <v>0</v>
      </c>
      <c r="J20" s="511"/>
      <c r="K20" s="518">
        <f>+G20</f>
        <v>2073856.4882897006</v>
      </c>
      <c r="L20" s="519">
        <f t="shared" ref="L20" si="6">IF(K20&lt;&gt;0,+G20-K20,0)</f>
        <v>0</v>
      </c>
      <c r="M20" s="518">
        <f>+H20</f>
        <v>2073856.4882897006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15984400.476460578</v>
      </c>
      <c r="E21" s="630">
        <v>408548.97619047621</v>
      </c>
      <c r="F21" s="631">
        <v>15575851.500270102</v>
      </c>
      <c r="G21" s="630">
        <v>2081314.0523024015</v>
      </c>
      <c r="H21" s="639">
        <v>2081314.0523024015</v>
      </c>
      <c r="I21" s="511">
        <f t="shared" si="0"/>
        <v>0</v>
      </c>
      <c r="J21" s="511"/>
      <c r="K21" s="518">
        <f>+G21</f>
        <v>2081314.0523024015</v>
      </c>
      <c r="L21" s="519">
        <f t="shared" ref="L21" si="7">IF(K21&lt;&gt;0,+G21-K21,0)</f>
        <v>0</v>
      </c>
      <c r="M21" s="518">
        <f>+H21</f>
        <v>2081314.0523024015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>IU</v>
      </c>
      <c r="C22" s="507">
        <f>IF(D11="","-",+C21+1)</f>
        <v>2022</v>
      </c>
      <c r="D22" s="523">
        <f>IF(F21+SUM(E$17:E21)=D$10,F21,D$10-SUM(E$17:E21))</f>
        <v>15557848.096980255</v>
      </c>
      <c r="E22" s="522">
        <f>IF(+I14&lt;F21,I14,D22)</f>
        <v>408548.97619047621</v>
      </c>
      <c r="F22" s="523">
        <f t="shared" ref="F22:F72" si="8">+D22-E22</f>
        <v>15149299.120789779</v>
      </c>
      <c r="G22" s="524">
        <f t="shared" ref="G22:G48" si="9">+I$12*((D22+F22)/2)+E22</f>
        <v>2134967.6945692962</v>
      </c>
      <c r="H22" s="491">
        <f t="shared" ref="H22:H48" si="10">+I$13*((D22+F22)/2)+E22</f>
        <v>2134967.6945692962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15149299.120789779</v>
      </c>
      <c r="E23" s="522">
        <f>IF(+I14&lt;F22,I14,D23)</f>
        <v>408548.97619047621</v>
      </c>
      <c r="F23" s="523">
        <f t="shared" si="8"/>
        <v>14740750.144599304</v>
      </c>
      <c r="G23" s="524">
        <f t="shared" si="9"/>
        <v>2089028.7739090552</v>
      </c>
      <c r="H23" s="491">
        <f t="shared" si="10"/>
        <v>2089028.7739090552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14740750.144599304</v>
      </c>
      <c r="E24" s="522">
        <f>IF(+I14&lt;F23,I14,D24)</f>
        <v>408548.97619047621</v>
      </c>
      <c r="F24" s="523">
        <f t="shared" si="8"/>
        <v>14332201.168408828</v>
      </c>
      <c r="G24" s="524">
        <f t="shared" si="9"/>
        <v>2043089.8532488139</v>
      </c>
      <c r="H24" s="491">
        <f t="shared" si="10"/>
        <v>2043089.8532488139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14332201.168408828</v>
      </c>
      <c r="E25" s="522">
        <f>IF(+I14&lt;F24,I14,D25)</f>
        <v>408548.97619047621</v>
      </c>
      <c r="F25" s="523">
        <f t="shared" si="8"/>
        <v>13923652.192218352</v>
      </c>
      <c r="G25" s="524">
        <f t="shared" si="9"/>
        <v>1997150.9325885731</v>
      </c>
      <c r="H25" s="491">
        <f t="shared" si="10"/>
        <v>1997150.9325885731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13923652.192218352</v>
      </c>
      <c r="E26" s="522">
        <f>IF(+I14&lt;F25,I14,D26)</f>
        <v>408548.97619047621</v>
      </c>
      <c r="F26" s="523">
        <f t="shared" si="8"/>
        <v>13515103.216027876</v>
      </c>
      <c r="G26" s="524">
        <f t="shared" si="9"/>
        <v>1951212.0119283318</v>
      </c>
      <c r="H26" s="491">
        <f t="shared" si="10"/>
        <v>1951212.0119283318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13515103.216027876</v>
      </c>
      <c r="E27" s="522">
        <f>IF(+I14&lt;F26,I14,D27)</f>
        <v>408548.97619047621</v>
      </c>
      <c r="F27" s="523">
        <f t="shared" si="8"/>
        <v>13106554.239837401</v>
      </c>
      <c r="G27" s="524">
        <f t="shared" si="9"/>
        <v>1905273.0912680908</v>
      </c>
      <c r="H27" s="491">
        <f t="shared" si="10"/>
        <v>1905273.0912680908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13106554.239837401</v>
      </c>
      <c r="E28" s="522">
        <f>IF(+I14&lt;F27,I14,D28)</f>
        <v>408548.97619047621</v>
      </c>
      <c r="F28" s="523">
        <f t="shared" si="8"/>
        <v>12698005.263646925</v>
      </c>
      <c r="G28" s="524">
        <f t="shared" si="9"/>
        <v>1859334.1706078495</v>
      </c>
      <c r="H28" s="491">
        <f t="shared" si="10"/>
        <v>1859334.1706078495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12698005.263646925</v>
      </c>
      <c r="E29" s="522">
        <f>IF(+I14&lt;F28,I14,D29)</f>
        <v>408548.97619047621</v>
      </c>
      <c r="F29" s="523">
        <f t="shared" si="8"/>
        <v>12289456.287456449</v>
      </c>
      <c r="G29" s="524">
        <f t="shared" si="9"/>
        <v>1813395.2499476087</v>
      </c>
      <c r="H29" s="491">
        <f t="shared" si="10"/>
        <v>1813395.2499476087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12289456.287456449</v>
      </c>
      <c r="E30" s="522">
        <f>IF(+I14&lt;F29,I14,D30)</f>
        <v>408548.97619047621</v>
      </c>
      <c r="F30" s="523">
        <f t="shared" si="8"/>
        <v>11880907.311265973</v>
      </c>
      <c r="G30" s="524">
        <f t="shared" si="9"/>
        <v>1767456.3292873674</v>
      </c>
      <c r="H30" s="491">
        <f t="shared" si="10"/>
        <v>1767456.3292873674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11880907.311265973</v>
      </c>
      <c r="E31" s="522">
        <f>IF(+I14&lt;F30,I14,D31)</f>
        <v>408548.97619047621</v>
      </c>
      <c r="F31" s="523">
        <f t="shared" si="8"/>
        <v>11472358.335075498</v>
      </c>
      <c r="G31" s="524">
        <f t="shared" si="9"/>
        <v>1721517.4086271266</v>
      </c>
      <c r="H31" s="491">
        <f t="shared" si="10"/>
        <v>1721517.4086271266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11472358.335075498</v>
      </c>
      <c r="E32" s="522">
        <f>IF(+I14&lt;F31,I14,D32)</f>
        <v>408548.97619047621</v>
      </c>
      <c r="F32" s="523">
        <f t="shared" si="8"/>
        <v>11063809.358885022</v>
      </c>
      <c r="G32" s="524">
        <f t="shared" si="9"/>
        <v>1675578.4879668853</v>
      </c>
      <c r="H32" s="491">
        <f t="shared" si="10"/>
        <v>1675578.4879668853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11063809.358885022</v>
      </c>
      <c r="E33" s="522">
        <f>IF(+I14&lt;F32,I14,D33)</f>
        <v>408548.97619047621</v>
      </c>
      <c r="F33" s="523">
        <f t="shared" si="8"/>
        <v>10655260.382694546</v>
      </c>
      <c r="G33" s="524">
        <f t="shared" si="9"/>
        <v>1629639.5673066443</v>
      </c>
      <c r="H33" s="491">
        <f t="shared" si="10"/>
        <v>1629639.5673066443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10655260.382694546</v>
      </c>
      <c r="E34" s="522">
        <f>IF(+I14&lt;F33,I14,D34)</f>
        <v>408548.97619047621</v>
      </c>
      <c r="F34" s="523">
        <f t="shared" si="8"/>
        <v>10246711.40650407</v>
      </c>
      <c r="G34" s="524">
        <f t="shared" si="9"/>
        <v>1583700.646646403</v>
      </c>
      <c r="H34" s="491">
        <f t="shared" si="10"/>
        <v>1583700.646646403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10246711.40650407</v>
      </c>
      <c r="E35" s="522">
        <f>IF(+I14&lt;F34,I14,D35)</f>
        <v>408548.97619047621</v>
      </c>
      <c r="F35" s="523">
        <f t="shared" si="8"/>
        <v>9838162.4303135946</v>
      </c>
      <c r="G35" s="524">
        <f t="shared" si="9"/>
        <v>1537761.7259861622</v>
      </c>
      <c r="H35" s="491">
        <f t="shared" si="10"/>
        <v>1537761.7259861622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9838162.4303135946</v>
      </c>
      <c r="E36" s="522">
        <f>IF(+I14&lt;F35,I14,D36)</f>
        <v>408548.97619047621</v>
      </c>
      <c r="F36" s="523">
        <f t="shared" si="8"/>
        <v>9429613.4541231189</v>
      </c>
      <c r="G36" s="524">
        <f t="shared" si="9"/>
        <v>1491822.8053259209</v>
      </c>
      <c r="H36" s="491">
        <f t="shared" si="10"/>
        <v>1491822.8053259209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9429613.4541231189</v>
      </c>
      <c r="E37" s="522">
        <f>IF(+I14&lt;F36,I14,D37)</f>
        <v>408548.97619047621</v>
      </c>
      <c r="F37" s="523">
        <f t="shared" si="8"/>
        <v>9021064.4779326431</v>
      </c>
      <c r="G37" s="524">
        <f t="shared" si="9"/>
        <v>1445883.8846656801</v>
      </c>
      <c r="H37" s="491">
        <f t="shared" si="10"/>
        <v>1445883.8846656801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9021064.4779326431</v>
      </c>
      <c r="E38" s="522">
        <f>IF(+I14&lt;F37,I14,D38)</f>
        <v>408548.97619047621</v>
      </c>
      <c r="F38" s="523">
        <f t="shared" si="8"/>
        <v>8612515.5017421674</v>
      </c>
      <c r="G38" s="524">
        <f t="shared" si="9"/>
        <v>1399944.9640054386</v>
      </c>
      <c r="H38" s="491">
        <f t="shared" si="10"/>
        <v>1399944.9640054386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8612515.5017421674</v>
      </c>
      <c r="E39" s="522">
        <f>IF(+I14&lt;F38,I14,D39)</f>
        <v>408548.97619047621</v>
      </c>
      <c r="F39" s="523">
        <f t="shared" si="8"/>
        <v>8203966.5255516917</v>
      </c>
      <c r="G39" s="524">
        <f t="shared" si="9"/>
        <v>1354006.0433451978</v>
      </c>
      <c r="H39" s="491">
        <f t="shared" si="10"/>
        <v>1354006.0433451978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8203966.5255516917</v>
      </c>
      <c r="E40" s="522">
        <f>IF(+I14&lt;F39,I14,D40)</f>
        <v>408548.97619047621</v>
      </c>
      <c r="F40" s="523">
        <f t="shared" si="8"/>
        <v>7795417.5493612159</v>
      </c>
      <c r="G40" s="524">
        <f t="shared" si="9"/>
        <v>1308067.1226849565</v>
      </c>
      <c r="H40" s="491">
        <f t="shared" si="10"/>
        <v>1308067.1226849565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7795417.5493612159</v>
      </c>
      <c r="E41" s="522">
        <f>IF(+I14&lt;F40,I14,D41)</f>
        <v>408548.97619047621</v>
      </c>
      <c r="F41" s="523">
        <f t="shared" si="8"/>
        <v>7386868.5731707402</v>
      </c>
      <c r="G41" s="524">
        <f t="shared" si="9"/>
        <v>1262128.2020247155</v>
      </c>
      <c r="H41" s="491">
        <f t="shared" si="10"/>
        <v>1262128.2020247155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7386868.5731707402</v>
      </c>
      <c r="E42" s="522">
        <f>IF(+I14&lt;F41,I14,D42)</f>
        <v>408548.97619047621</v>
      </c>
      <c r="F42" s="523">
        <f t="shared" si="8"/>
        <v>6978319.5969802644</v>
      </c>
      <c r="G42" s="524">
        <f t="shared" si="9"/>
        <v>1216189.2813644744</v>
      </c>
      <c r="H42" s="491">
        <f t="shared" si="10"/>
        <v>1216189.2813644744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6978319.5969802644</v>
      </c>
      <c r="E43" s="522">
        <f>IF(+I14&lt;F42,I14,D43)</f>
        <v>408548.97619047621</v>
      </c>
      <c r="F43" s="523">
        <f t="shared" si="8"/>
        <v>6569770.6207897887</v>
      </c>
      <c r="G43" s="524">
        <f t="shared" si="9"/>
        <v>1170250.3607042334</v>
      </c>
      <c r="H43" s="491">
        <f t="shared" si="10"/>
        <v>1170250.3607042334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6569770.6207897887</v>
      </c>
      <c r="E44" s="522">
        <f>IF(+I14&lt;F43,I14,D44)</f>
        <v>408548.97619047621</v>
      </c>
      <c r="F44" s="523">
        <f t="shared" si="8"/>
        <v>6161221.6445993129</v>
      </c>
      <c r="G44" s="524">
        <f t="shared" si="9"/>
        <v>1124311.4400439924</v>
      </c>
      <c r="H44" s="491">
        <f t="shared" si="10"/>
        <v>1124311.4400439924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6161221.6445993129</v>
      </c>
      <c r="E45" s="522">
        <f>IF(+I14&lt;F44,I14,D45)</f>
        <v>408548.97619047621</v>
      </c>
      <c r="F45" s="523">
        <f t="shared" si="8"/>
        <v>5752672.6684088372</v>
      </c>
      <c r="G45" s="524">
        <f t="shared" si="9"/>
        <v>1078372.5193837513</v>
      </c>
      <c r="H45" s="491">
        <f t="shared" si="10"/>
        <v>1078372.5193837513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5752672.6684088372</v>
      </c>
      <c r="E46" s="522">
        <f>IF(+I14&lt;F45,I14,D46)</f>
        <v>408548.97619047621</v>
      </c>
      <c r="F46" s="523">
        <f t="shared" si="8"/>
        <v>5344123.6922183614</v>
      </c>
      <c r="G46" s="524">
        <f t="shared" si="9"/>
        <v>1032433.5987235102</v>
      </c>
      <c r="H46" s="491">
        <f t="shared" si="10"/>
        <v>1032433.5987235102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5344123.6922183614</v>
      </c>
      <c r="E47" s="522">
        <f>IF(+I14&lt;F46,I14,D47)</f>
        <v>408548.97619047621</v>
      </c>
      <c r="F47" s="523">
        <f t="shared" si="8"/>
        <v>4935574.7160278857</v>
      </c>
      <c r="G47" s="524">
        <f t="shared" si="9"/>
        <v>986494.67806326912</v>
      </c>
      <c r="H47" s="491">
        <f t="shared" si="10"/>
        <v>986494.67806326912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4935574.7160278857</v>
      </c>
      <c r="E48" s="522">
        <f>IF(+I14&lt;F47,I14,D48)</f>
        <v>408548.97619047621</v>
      </c>
      <c r="F48" s="523">
        <f t="shared" si="8"/>
        <v>4527025.7398374099</v>
      </c>
      <c r="G48" s="524">
        <f t="shared" si="9"/>
        <v>940555.75740302796</v>
      </c>
      <c r="H48" s="491">
        <f t="shared" si="10"/>
        <v>940555.75740302796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4527025.7398374099</v>
      </c>
      <c r="E49" s="522">
        <f>IF(+I14&lt;F48,I14,D49)</f>
        <v>408548.97619047621</v>
      </c>
      <c r="F49" s="523">
        <f t="shared" si="8"/>
        <v>4118476.7636469337</v>
      </c>
      <c r="G49" s="524">
        <f t="shared" ref="G49:G72" si="11">+I$12*((D49+F49)/2)+E49</f>
        <v>894616.83674278692</v>
      </c>
      <c r="H49" s="491">
        <f t="shared" ref="H49:H72" si="12">+I$13*((D49+F49)/2)+E49</f>
        <v>894616.83674278692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4118476.7636469337</v>
      </c>
      <c r="E50" s="522">
        <f>IF(+I14&lt;F49,I14,D50)</f>
        <v>408548.97619047621</v>
      </c>
      <c r="F50" s="523">
        <f t="shared" si="8"/>
        <v>3709927.7874564575</v>
      </c>
      <c r="G50" s="524">
        <f t="shared" si="11"/>
        <v>848677.91608254565</v>
      </c>
      <c r="H50" s="491">
        <f t="shared" si="12"/>
        <v>848677.91608254565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3709927.7874564575</v>
      </c>
      <c r="E51" s="522">
        <f>IF(+I14&lt;F50,I14,D51)</f>
        <v>408548.97619047621</v>
      </c>
      <c r="F51" s="523">
        <f t="shared" si="8"/>
        <v>3301378.8112659813</v>
      </c>
      <c r="G51" s="524">
        <f t="shared" si="11"/>
        <v>802738.99542230461</v>
      </c>
      <c r="H51" s="491">
        <f t="shared" si="12"/>
        <v>802738.99542230461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3301378.8112659813</v>
      </c>
      <c r="E52" s="522">
        <f>IF(+I14&lt;F51,I14,D52)</f>
        <v>408548.97619047621</v>
      </c>
      <c r="F52" s="523">
        <f t="shared" si="8"/>
        <v>2892829.8350755051</v>
      </c>
      <c r="G52" s="524">
        <f t="shared" si="11"/>
        <v>756800.07476206345</v>
      </c>
      <c r="H52" s="491">
        <f t="shared" si="12"/>
        <v>756800.07476206345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2892829.8350755051</v>
      </c>
      <c r="E53" s="522">
        <f>IF(+I14&lt;F52,I14,D53)</f>
        <v>408548.97619047621</v>
      </c>
      <c r="F53" s="523">
        <f t="shared" si="8"/>
        <v>2484280.8588850289</v>
      </c>
      <c r="G53" s="524">
        <f t="shared" si="11"/>
        <v>710861.15410182229</v>
      </c>
      <c r="H53" s="491">
        <f t="shared" si="12"/>
        <v>710861.15410182229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2484280.8588850289</v>
      </c>
      <c r="E54" s="522">
        <f>IF(+I14&lt;F53,I14,D54)</f>
        <v>408548.97619047621</v>
      </c>
      <c r="F54" s="523">
        <f t="shared" si="8"/>
        <v>2075731.8826945527</v>
      </c>
      <c r="G54" s="524">
        <f t="shared" si="11"/>
        <v>664922.23344158125</v>
      </c>
      <c r="H54" s="491">
        <f t="shared" si="12"/>
        <v>664922.23344158125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2075731.8826945527</v>
      </c>
      <c r="E55" s="522">
        <f>IF(+I14&lt;F54,I14,D55)</f>
        <v>408548.97619047621</v>
      </c>
      <c r="F55" s="523">
        <f t="shared" si="8"/>
        <v>1667182.9065040764</v>
      </c>
      <c r="G55" s="524">
        <f t="shared" si="11"/>
        <v>618983.31278134009</v>
      </c>
      <c r="H55" s="491">
        <f t="shared" si="12"/>
        <v>618983.31278134009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1667182.9065040764</v>
      </c>
      <c r="E56" s="522">
        <f>IF(+I14&lt;F55,I14,D56)</f>
        <v>408548.97619047621</v>
      </c>
      <c r="F56" s="523">
        <f t="shared" si="8"/>
        <v>1258633.9303136002</v>
      </c>
      <c r="G56" s="524">
        <f t="shared" si="11"/>
        <v>573044.39212109894</v>
      </c>
      <c r="H56" s="491">
        <f t="shared" si="12"/>
        <v>573044.39212109894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1258633.9303136002</v>
      </c>
      <c r="E57" s="522">
        <f>IF(+I14&lt;F56,I14,D57)</f>
        <v>408548.97619047621</v>
      </c>
      <c r="F57" s="523">
        <f t="shared" si="8"/>
        <v>850084.95412312401</v>
      </c>
      <c r="G57" s="524">
        <f t="shared" si="11"/>
        <v>527105.47146085778</v>
      </c>
      <c r="H57" s="491">
        <f t="shared" si="12"/>
        <v>527105.47146085778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850084.95412312401</v>
      </c>
      <c r="E58" s="522">
        <f>IF(+I14&lt;F57,I14,D58)</f>
        <v>408548.97619047621</v>
      </c>
      <c r="F58" s="523">
        <f t="shared" si="8"/>
        <v>441535.9779326478</v>
      </c>
      <c r="G58" s="524">
        <f t="shared" si="11"/>
        <v>481166.55080061668</v>
      </c>
      <c r="H58" s="491">
        <f t="shared" si="12"/>
        <v>481166.55080061668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441535.9779326478</v>
      </c>
      <c r="E59" s="522">
        <f>IF(+I14&lt;F58,I14,D59)</f>
        <v>408548.97619047621</v>
      </c>
      <c r="F59" s="523">
        <f t="shared" si="8"/>
        <v>32987.001742171589</v>
      </c>
      <c r="G59" s="524">
        <f t="shared" si="11"/>
        <v>435227.63014037552</v>
      </c>
      <c r="H59" s="491">
        <f t="shared" si="12"/>
        <v>435227.63014037552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32987.001742171589</v>
      </c>
      <c r="E60" s="522">
        <f>IF(+I14&lt;F59,I14,D60)</f>
        <v>32987.001742171589</v>
      </c>
      <c r="F60" s="523">
        <f t="shared" si="8"/>
        <v>0</v>
      </c>
      <c r="G60" s="524">
        <f t="shared" si="11"/>
        <v>34841.598552060968</v>
      </c>
      <c r="H60" s="491">
        <f t="shared" si="12"/>
        <v>34841.598552060968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17159057</v>
      </c>
      <c r="F73" s="375"/>
      <c r="G73" s="375">
        <f>SUM(G17:G72)</f>
        <v>58534907.918367401</v>
      </c>
      <c r="H73" s="375">
        <f>SUM(H17:H72)</f>
        <v>58534907.918367401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2073856.4882897006</v>
      </c>
      <c r="N87" s="546">
        <f>IF(J92&lt;D11,0,VLOOKUP(J92,C17:O72,11))</f>
        <v>2073856.4882897006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2123671.9859832102</v>
      </c>
      <c r="N88" s="550">
        <f>IF(J92&lt;D11,0,VLOOKUP(J92,C99:P154,7))</f>
        <v>2123671.9859832102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49815.497693509562</v>
      </c>
      <c r="N89" s="555">
        <f>+N88-N87</f>
        <v>49815.497693509562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17159057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408548.97619047621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13">+I99-H99</f>
        <v>0</v>
      </c>
      <c r="K99" s="514"/>
      <c r="L99" s="512">
        <f>+H99</f>
        <v>1229377.3244778609</v>
      </c>
      <c r="M99" s="513">
        <f t="shared" ref="M99:M130" si="14">IF(L99&lt;&gt;0,+H99-L99,0)</f>
        <v>0</v>
      </c>
      <c r="N99" s="512">
        <f>+I99</f>
        <v>1229377.3244778609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13"/>
        <v>0</v>
      </c>
      <c r="K100" s="514"/>
      <c r="L100" s="655">
        <f>+H100</f>
        <v>2177560.8695091857</v>
      </c>
      <c r="M100" s="514">
        <f t="shared" si="14"/>
        <v>0</v>
      </c>
      <c r="N100" s="655">
        <f>+I100</f>
        <v>2177560.8695091857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/>
      </c>
      <c r="C101" s="507">
        <f>IF(D93="","-",+C100+1)</f>
        <v>2019</v>
      </c>
      <c r="D101" s="629">
        <v>16547004.630952382</v>
      </c>
      <c r="E101" s="630">
        <v>399047.83720930235</v>
      </c>
      <c r="F101" s="631">
        <v>16147956.79374308</v>
      </c>
      <c r="G101" s="631">
        <v>16347480.712347731</v>
      </c>
      <c r="H101" s="633">
        <v>2148891.1072448152</v>
      </c>
      <c r="I101" s="634">
        <v>2148891.1072448152</v>
      </c>
      <c r="J101" s="514">
        <f t="shared" si="13"/>
        <v>0</v>
      </c>
      <c r="K101" s="514"/>
      <c r="L101" s="655">
        <f>+H101</f>
        <v>2148891.1072448152</v>
      </c>
      <c r="M101" s="514">
        <f t="shared" ref="M101:M102" si="18">IF(L101&lt;&gt;0,+H101-L101,0)</f>
        <v>0</v>
      </c>
      <c r="N101" s="655">
        <f>+I101</f>
        <v>2148891.1072448152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16147956.79374308</v>
      </c>
      <c r="E102" s="630">
        <v>408548.97619047621</v>
      </c>
      <c r="F102" s="631">
        <v>15739407.817552604</v>
      </c>
      <c r="G102" s="631">
        <v>15943682.305647843</v>
      </c>
      <c r="H102" s="633">
        <v>2123671.9859832102</v>
      </c>
      <c r="I102" s="634">
        <v>2123671.9859832102</v>
      </c>
      <c r="J102" s="514">
        <f t="shared" si="13"/>
        <v>0</v>
      </c>
      <c r="K102" s="514"/>
      <c r="L102" s="655">
        <f>+H102</f>
        <v>2123671.9859832102</v>
      </c>
      <c r="M102" s="514">
        <f t="shared" si="18"/>
        <v>0</v>
      </c>
      <c r="N102" s="655">
        <f>+I102</f>
        <v>2123671.9859832102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15739407.817552604</v>
      </c>
      <c r="E103" s="522">
        <f>IF(+J96&lt;F102,J96,D103)</f>
        <v>408548.97619047621</v>
      </c>
      <c r="F103" s="523">
        <f t="shared" ref="F103:F130" si="19">+D103-E103</f>
        <v>15330858.841362128</v>
      </c>
      <c r="G103" s="523">
        <f t="shared" ref="G103:G130" si="20">+(F103+D103)/2</f>
        <v>15535133.329457365</v>
      </c>
      <c r="H103" s="526">
        <f t="shared" ref="H103:H154" si="21">+J$94*G103+E103</f>
        <v>2155383.0133793964</v>
      </c>
      <c r="I103" s="577">
        <f t="shared" ref="I103:I154" si="22">+J$95*G103+E103</f>
        <v>2155383.0133793964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15330858.841362128</v>
      </c>
      <c r="E104" s="522">
        <f>IF(+J96&lt;F103,J96,D104)</f>
        <v>408548.97619047621</v>
      </c>
      <c r="F104" s="523">
        <f t="shared" si="19"/>
        <v>14922309.865171652</v>
      </c>
      <c r="G104" s="523">
        <f t="shared" si="20"/>
        <v>15126584.353266891</v>
      </c>
      <c r="H104" s="526">
        <f t="shared" si="21"/>
        <v>2109444.0927191554</v>
      </c>
      <c r="I104" s="577">
        <f t="shared" si="22"/>
        <v>2109444.0927191554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14922309.865171652</v>
      </c>
      <c r="E105" s="522">
        <f>IF(+J96&lt;F104,J96,D105)</f>
        <v>408548.97619047621</v>
      </c>
      <c r="F105" s="523">
        <f t="shared" si="19"/>
        <v>14513760.888981177</v>
      </c>
      <c r="G105" s="523">
        <f t="shared" si="20"/>
        <v>14718035.377076413</v>
      </c>
      <c r="H105" s="526">
        <f t="shared" si="21"/>
        <v>2063505.1720589143</v>
      </c>
      <c r="I105" s="577">
        <f t="shared" si="22"/>
        <v>2063505.1720589143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14513760.888981177</v>
      </c>
      <c r="E106" s="522">
        <f>IF(+J96&lt;F105,J96,D106)</f>
        <v>408548.97619047621</v>
      </c>
      <c r="F106" s="523">
        <f t="shared" si="19"/>
        <v>14105211.912790701</v>
      </c>
      <c r="G106" s="523">
        <f t="shared" si="20"/>
        <v>14309486.40088594</v>
      </c>
      <c r="H106" s="526">
        <f t="shared" si="21"/>
        <v>2017566.2513986733</v>
      </c>
      <c r="I106" s="577">
        <f t="shared" si="22"/>
        <v>2017566.2513986733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14105211.912790701</v>
      </c>
      <c r="E107" s="522">
        <f>IF(+J96&lt;F106,J96,D107)</f>
        <v>408548.97619047621</v>
      </c>
      <c r="F107" s="523">
        <f t="shared" si="19"/>
        <v>13696662.936600225</v>
      </c>
      <c r="G107" s="523">
        <f t="shared" si="20"/>
        <v>13900937.424695462</v>
      </c>
      <c r="H107" s="526">
        <f t="shared" si="21"/>
        <v>1971627.330738432</v>
      </c>
      <c r="I107" s="577">
        <f t="shared" si="22"/>
        <v>1971627.330738432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13696662.936600225</v>
      </c>
      <c r="E108" s="522">
        <f>IF(+J96&lt;F107,J96,D108)</f>
        <v>408548.97619047621</v>
      </c>
      <c r="F108" s="523">
        <f t="shared" si="19"/>
        <v>13288113.960409749</v>
      </c>
      <c r="G108" s="523">
        <f t="shared" si="20"/>
        <v>13492388.448504988</v>
      </c>
      <c r="H108" s="526">
        <f t="shared" si="21"/>
        <v>1925688.4100781912</v>
      </c>
      <c r="I108" s="577">
        <f t="shared" si="22"/>
        <v>1925688.4100781912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13288113.960409749</v>
      </c>
      <c r="E109" s="522">
        <f>IF(+J96&lt;F108,J96,D109)</f>
        <v>408548.97619047621</v>
      </c>
      <c r="F109" s="523">
        <f t="shared" si="19"/>
        <v>12879564.984219274</v>
      </c>
      <c r="G109" s="523">
        <f t="shared" si="20"/>
        <v>13083839.47231451</v>
      </c>
      <c r="H109" s="526">
        <f t="shared" si="21"/>
        <v>1879749.4894179499</v>
      </c>
      <c r="I109" s="577">
        <f t="shared" si="22"/>
        <v>1879749.4894179499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12879564.984219274</v>
      </c>
      <c r="E110" s="522">
        <f>IF(+J96&lt;F109,J96,D110)</f>
        <v>408548.97619047621</v>
      </c>
      <c r="F110" s="523">
        <f t="shared" si="19"/>
        <v>12471016.008028798</v>
      </c>
      <c r="G110" s="523">
        <f t="shared" si="20"/>
        <v>12675290.496124037</v>
      </c>
      <c r="H110" s="526">
        <f t="shared" si="21"/>
        <v>1833810.5687577091</v>
      </c>
      <c r="I110" s="577">
        <f t="shared" si="22"/>
        <v>1833810.5687577091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12471016.008028798</v>
      </c>
      <c r="E111" s="522">
        <f>IF(+J96&lt;F110,J96,D111)</f>
        <v>408548.97619047621</v>
      </c>
      <c r="F111" s="523">
        <f t="shared" si="19"/>
        <v>12062467.031838322</v>
      </c>
      <c r="G111" s="523">
        <f t="shared" si="20"/>
        <v>12266741.519933559</v>
      </c>
      <c r="H111" s="526">
        <f t="shared" si="21"/>
        <v>1787871.6480974678</v>
      </c>
      <c r="I111" s="577">
        <f t="shared" si="22"/>
        <v>1787871.6480974678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12062467.031838322</v>
      </c>
      <c r="E112" s="522">
        <f>IF(+J96&lt;F111,J96,D112)</f>
        <v>408548.97619047621</v>
      </c>
      <c r="F112" s="523">
        <f t="shared" si="19"/>
        <v>11653918.055647846</v>
      </c>
      <c r="G112" s="523">
        <f t="shared" si="20"/>
        <v>11858192.543743085</v>
      </c>
      <c r="H112" s="526">
        <f t="shared" si="21"/>
        <v>1741932.7274372268</v>
      </c>
      <c r="I112" s="577">
        <f t="shared" si="22"/>
        <v>1741932.7274372268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11653918.055647846</v>
      </c>
      <c r="E113" s="522">
        <f>IF(+J96&lt;F112,J96,D113)</f>
        <v>408548.97619047621</v>
      </c>
      <c r="F113" s="523">
        <f t="shared" si="19"/>
        <v>11245369.079457371</v>
      </c>
      <c r="G113" s="523">
        <f t="shared" si="20"/>
        <v>11449643.567552608</v>
      </c>
      <c r="H113" s="526">
        <f t="shared" si="21"/>
        <v>1695993.8067769855</v>
      </c>
      <c r="I113" s="577">
        <f t="shared" si="22"/>
        <v>1695993.8067769855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11245369.079457371</v>
      </c>
      <c r="E114" s="522">
        <f>IF(+J96&lt;F113,J96,D114)</f>
        <v>408548.97619047621</v>
      </c>
      <c r="F114" s="523">
        <f t="shared" si="19"/>
        <v>10836820.103266895</v>
      </c>
      <c r="G114" s="523">
        <f t="shared" si="20"/>
        <v>11041094.591362134</v>
      </c>
      <c r="H114" s="526">
        <f t="shared" si="21"/>
        <v>1650054.8861167447</v>
      </c>
      <c r="I114" s="577">
        <f t="shared" si="22"/>
        <v>1650054.8861167447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10836820.103266895</v>
      </c>
      <c r="E115" s="522">
        <f>IF(+J96&lt;F114,J96,D115)</f>
        <v>408548.97619047621</v>
      </c>
      <c r="F115" s="523">
        <f t="shared" si="19"/>
        <v>10428271.127076419</v>
      </c>
      <c r="G115" s="523">
        <f t="shared" si="20"/>
        <v>10632545.615171656</v>
      </c>
      <c r="H115" s="526">
        <f t="shared" si="21"/>
        <v>1604115.9654565034</v>
      </c>
      <c r="I115" s="577">
        <f t="shared" si="22"/>
        <v>1604115.9654565034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10428271.127076419</v>
      </c>
      <c r="E116" s="522">
        <f>IF(+J96&lt;F115,J96,D116)</f>
        <v>408548.97619047621</v>
      </c>
      <c r="F116" s="523">
        <f t="shared" si="19"/>
        <v>10019722.150885943</v>
      </c>
      <c r="G116" s="523">
        <f t="shared" si="20"/>
        <v>10223996.638981182</v>
      </c>
      <c r="H116" s="526">
        <f t="shared" si="21"/>
        <v>1558177.0447962626</v>
      </c>
      <c r="I116" s="577">
        <f t="shared" si="22"/>
        <v>1558177.0447962626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10019722.150885943</v>
      </c>
      <c r="E117" s="522">
        <f>IF(+J96&lt;F116,J96,D117)</f>
        <v>408548.97619047621</v>
      </c>
      <c r="F117" s="523">
        <f t="shared" si="19"/>
        <v>9611173.1746954676</v>
      </c>
      <c r="G117" s="523">
        <f t="shared" si="20"/>
        <v>9815447.6627907045</v>
      </c>
      <c r="H117" s="526">
        <f t="shared" si="21"/>
        <v>1512238.1241360214</v>
      </c>
      <c r="I117" s="577">
        <f t="shared" si="22"/>
        <v>1512238.1241360214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9611173.1746954676</v>
      </c>
      <c r="E118" s="522">
        <f>IF(+J96&lt;F117,J96,D118)</f>
        <v>408548.97619047621</v>
      </c>
      <c r="F118" s="523">
        <f t="shared" si="19"/>
        <v>9202624.1985049918</v>
      </c>
      <c r="G118" s="523">
        <f t="shared" si="20"/>
        <v>9406898.6866002306</v>
      </c>
      <c r="H118" s="526">
        <f t="shared" si="21"/>
        <v>1466299.2034757803</v>
      </c>
      <c r="I118" s="577">
        <f t="shared" si="22"/>
        <v>1466299.2034757803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9202624.1985049918</v>
      </c>
      <c r="E119" s="522">
        <f>IF(+J96&lt;F118,J96,D119)</f>
        <v>408548.97619047621</v>
      </c>
      <c r="F119" s="523">
        <f t="shared" si="19"/>
        <v>8794075.2223145161</v>
      </c>
      <c r="G119" s="523">
        <f t="shared" si="20"/>
        <v>8998349.710409753</v>
      </c>
      <c r="H119" s="526">
        <f t="shared" si="21"/>
        <v>1420360.282815539</v>
      </c>
      <c r="I119" s="577">
        <f t="shared" si="22"/>
        <v>1420360.282815539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8794075.2223145161</v>
      </c>
      <c r="E120" s="522">
        <f>IF(+J96&lt;F119,J96,D120)</f>
        <v>408548.97619047621</v>
      </c>
      <c r="F120" s="523">
        <f t="shared" si="19"/>
        <v>8385526.2461240403</v>
      </c>
      <c r="G120" s="523">
        <f t="shared" si="20"/>
        <v>8589800.7342192791</v>
      </c>
      <c r="H120" s="526">
        <f t="shared" si="21"/>
        <v>1374421.3621552982</v>
      </c>
      <c r="I120" s="577">
        <f t="shared" si="22"/>
        <v>1374421.3621552982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8385526.2461240403</v>
      </c>
      <c r="E121" s="522">
        <f>IF(+J96&lt;F120,J96,D121)</f>
        <v>408548.97619047621</v>
      </c>
      <c r="F121" s="523">
        <f t="shared" si="19"/>
        <v>7976977.2699335646</v>
      </c>
      <c r="G121" s="523">
        <f t="shared" si="20"/>
        <v>8181251.7580288025</v>
      </c>
      <c r="H121" s="526">
        <f t="shared" si="21"/>
        <v>1328482.4414950572</v>
      </c>
      <c r="I121" s="577">
        <f t="shared" si="22"/>
        <v>1328482.4414950572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7976977.2699335646</v>
      </c>
      <c r="E122" s="522">
        <f>IF(+J96&lt;F121,J96,D122)</f>
        <v>408548.97619047621</v>
      </c>
      <c r="F122" s="523">
        <f t="shared" si="19"/>
        <v>7568428.2937430888</v>
      </c>
      <c r="G122" s="523">
        <f t="shared" si="20"/>
        <v>7772702.7818383267</v>
      </c>
      <c r="H122" s="526">
        <f t="shared" si="21"/>
        <v>1282543.5208348159</v>
      </c>
      <c r="I122" s="577">
        <f t="shared" si="22"/>
        <v>1282543.5208348159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7568428.2937430888</v>
      </c>
      <c r="E123" s="522">
        <f>IF(+J96&lt;F122,J96,D123)</f>
        <v>408548.97619047621</v>
      </c>
      <c r="F123" s="523">
        <f t="shared" si="19"/>
        <v>7159879.3175526131</v>
      </c>
      <c r="G123" s="523">
        <f t="shared" si="20"/>
        <v>7364153.805647851</v>
      </c>
      <c r="H123" s="526">
        <f t="shared" si="21"/>
        <v>1236604.6001745749</v>
      </c>
      <c r="I123" s="577">
        <f t="shared" si="22"/>
        <v>1236604.6001745749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7159879.3175526131</v>
      </c>
      <c r="E124" s="522">
        <f>IF(+J96&lt;F123,J96,D124)</f>
        <v>408548.97619047621</v>
      </c>
      <c r="F124" s="523">
        <f t="shared" si="19"/>
        <v>6751330.3413621373</v>
      </c>
      <c r="G124" s="523">
        <f t="shared" si="20"/>
        <v>6955604.8294573752</v>
      </c>
      <c r="H124" s="526">
        <f t="shared" si="21"/>
        <v>1190665.6795143338</v>
      </c>
      <c r="I124" s="577">
        <f t="shared" si="22"/>
        <v>1190665.6795143338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6751330.3413621373</v>
      </c>
      <c r="E125" s="522">
        <f>IF(+J96&lt;F124,J96,D125)</f>
        <v>408548.97619047621</v>
      </c>
      <c r="F125" s="523">
        <f t="shared" si="19"/>
        <v>6342781.3651716616</v>
      </c>
      <c r="G125" s="523">
        <f t="shared" si="20"/>
        <v>6547055.8532668995</v>
      </c>
      <c r="H125" s="526">
        <f t="shared" si="21"/>
        <v>1144726.7588540926</v>
      </c>
      <c r="I125" s="577">
        <f t="shared" si="22"/>
        <v>1144726.7588540926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6342781.3651716616</v>
      </c>
      <c r="E126" s="522">
        <f>IF(+J96&lt;F125,J96,D126)</f>
        <v>408548.97619047621</v>
      </c>
      <c r="F126" s="523">
        <f t="shared" si="19"/>
        <v>5934232.3889811859</v>
      </c>
      <c r="G126" s="523">
        <f t="shared" si="20"/>
        <v>6138506.8770764237</v>
      </c>
      <c r="H126" s="526">
        <f t="shared" si="21"/>
        <v>1098787.8381938515</v>
      </c>
      <c r="I126" s="577">
        <f t="shared" si="22"/>
        <v>1098787.8381938515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5934232.3889811859</v>
      </c>
      <c r="E127" s="522">
        <f>IF(+J96&lt;F126,J96,D127)</f>
        <v>408548.97619047621</v>
      </c>
      <c r="F127" s="523">
        <f t="shared" si="19"/>
        <v>5525683.4127907101</v>
      </c>
      <c r="G127" s="523">
        <f t="shared" si="20"/>
        <v>5729957.900885948</v>
      </c>
      <c r="H127" s="526">
        <f t="shared" si="21"/>
        <v>1052848.9175336105</v>
      </c>
      <c r="I127" s="577">
        <f t="shared" si="22"/>
        <v>1052848.9175336105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5525683.4127907101</v>
      </c>
      <c r="E128" s="522">
        <f>IF(+J96&lt;F127,J96,D128)</f>
        <v>408548.97619047621</v>
      </c>
      <c r="F128" s="523">
        <f t="shared" si="19"/>
        <v>5117134.4366002344</v>
      </c>
      <c r="G128" s="523">
        <f t="shared" si="20"/>
        <v>5321408.9246954722</v>
      </c>
      <c r="H128" s="526">
        <f t="shared" si="21"/>
        <v>1006909.9968733694</v>
      </c>
      <c r="I128" s="577">
        <f t="shared" si="22"/>
        <v>1006909.9968733694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5117134.4366002344</v>
      </c>
      <c r="E129" s="522">
        <f>IF(+J96&lt;F128,J96,D129)</f>
        <v>408548.97619047621</v>
      </c>
      <c r="F129" s="523">
        <f t="shared" si="19"/>
        <v>4708585.4604097586</v>
      </c>
      <c r="G129" s="523">
        <f t="shared" si="20"/>
        <v>4912859.9485049965</v>
      </c>
      <c r="H129" s="526">
        <f t="shared" si="21"/>
        <v>960971.0762131284</v>
      </c>
      <c r="I129" s="577">
        <f t="shared" si="22"/>
        <v>960971.0762131284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4708585.4604097586</v>
      </c>
      <c r="E130" s="522">
        <f>IF(+J96&lt;F129,J96,D130)</f>
        <v>408548.97619047621</v>
      </c>
      <c r="F130" s="523">
        <f t="shared" si="19"/>
        <v>4300036.4842192829</v>
      </c>
      <c r="G130" s="523">
        <f t="shared" si="20"/>
        <v>4504310.9723145207</v>
      </c>
      <c r="H130" s="526">
        <f t="shared" si="21"/>
        <v>915032.15555288736</v>
      </c>
      <c r="I130" s="577">
        <f t="shared" si="22"/>
        <v>915032.15555288736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4300036.4842192829</v>
      </c>
      <c r="E131" s="522">
        <f>IF(+J96&lt;F130,J96,D131)</f>
        <v>408548.97619047621</v>
      </c>
      <c r="F131" s="523">
        <f t="shared" ref="F131:F154" si="23">+D131-E131</f>
        <v>3891487.5080288067</v>
      </c>
      <c r="G131" s="523">
        <f t="shared" ref="G131:G154" si="24">+(F131+D131)/2</f>
        <v>4095761.996124045</v>
      </c>
      <c r="H131" s="526">
        <f t="shared" si="21"/>
        <v>869093.2348926462</v>
      </c>
      <c r="I131" s="577">
        <f t="shared" si="22"/>
        <v>869093.2348926462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3891487.5080288067</v>
      </c>
      <c r="E132" s="522">
        <f>IF(+J96&lt;F131,J96,D132)</f>
        <v>408548.97619047621</v>
      </c>
      <c r="F132" s="523">
        <f t="shared" si="23"/>
        <v>3482938.5318383304</v>
      </c>
      <c r="G132" s="523">
        <f t="shared" si="24"/>
        <v>3687213.0199335683</v>
      </c>
      <c r="H132" s="526">
        <f t="shared" si="21"/>
        <v>823154.31423240504</v>
      </c>
      <c r="I132" s="577">
        <f t="shared" si="22"/>
        <v>823154.31423240504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3482938.5318383304</v>
      </c>
      <c r="E133" s="522">
        <f>IF(+J96&lt;F132,J96,D133)</f>
        <v>408548.97619047621</v>
      </c>
      <c r="F133" s="523">
        <f t="shared" si="23"/>
        <v>3074389.5556478542</v>
      </c>
      <c r="G133" s="523">
        <f t="shared" si="24"/>
        <v>3278664.0437430926</v>
      </c>
      <c r="H133" s="526">
        <f t="shared" si="21"/>
        <v>777215.393572164</v>
      </c>
      <c r="I133" s="577">
        <f t="shared" si="22"/>
        <v>777215.393572164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3074389.5556478542</v>
      </c>
      <c r="E134" s="522">
        <f>IF(+J96&lt;F133,J96,D134)</f>
        <v>408548.97619047621</v>
      </c>
      <c r="F134" s="523">
        <f t="shared" si="23"/>
        <v>2665840.579457378</v>
      </c>
      <c r="G134" s="523">
        <f t="shared" si="24"/>
        <v>2870115.0675526159</v>
      </c>
      <c r="H134" s="526">
        <f t="shared" si="21"/>
        <v>731276.47291192273</v>
      </c>
      <c r="I134" s="577">
        <f t="shared" si="22"/>
        <v>731276.47291192273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2665840.579457378</v>
      </c>
      <c r="E135" s="522">
        <f>IF(+J96&lt;F134,J96,D135)</f>
        <v>408548.97619047621</v>
      </c>
      <c r="F135" s="523">
        <f t="shared" si="23"/>
        <v>2257291.6032669018</v>
      </c>
      <c r="G135" s="523">
        <f t="shared" si="24"/>
        <v>2461566.0913621401</v>
      </c>
      <c r="H135" s="526">
        <f t="shared" si="21"/>
        <v>685337.55225168169</v>
      </c>
      <c r="I135" s="577">
        <f t="shared" si="22"/>
        <v>685337.55225168169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2257291.6032669018</v>
      </c>
      <c r="E136" s="522">
        <f>IF(+J96&lt;F135,J96,D136)</f>
        <v>408548.97619047621</v>
      </c>
      <c r="F136" s="523">
        <f t="shared" si="23"/>
        <v>1848742.6270764256</v>
      </c>
      <c r="G136" s="523">
        <f t="shared" si="24"/>
        <v>2053017.1151716637</v>
      </c>
      <c r="H136" s="526">
        <f t="shared" si="21"/>
        <v>639398.63159144053</v>
      </c>
      <c r="I136" s="577">
        <f t="shared" si="22"/>
        <v>639398.63159144053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1848742.6270764256</v>
      </c>
      <c r="E137" s="522">
        <f>IF(+J96&lt;F136,J96,D137)</f>
        <v>408548.97619047621</v>
      </c>
      <c r="F137" s="523">
        <f t="shared" si="23"/>
        <v>1440193.6508859494</v>
      </c>
      <c r="G137" s="523">
        <f t="shared" si="24"/>
        <v>1644468.1389811875</v>
      </c>
      <c r="H137" s="526">
        <f t="shared" si="21"/>
        <v>593459.71093119937</v>
      </c>
      <c r="I137" s="577">
        <f t="shared" si="22"/>
        <v>593459.71093119937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1440193.6508859494</v>
      </c>
      <c r="E138" s="522">
        <f>IF(+J96&lt;F137,J96,D138)</f>
        <v>408548.97619047621</v>
      </c>
      <c r="F138" s="523">
        <f t="shared" si="23"/>
        <v>1031644.6746954732</v>
      </c>
      <c r="G138" s="523">
        <f t="shared" si="24"/>
        <v>1235919.1627907113</v>
      </c>
      <c r="H138" s="526">
        <f t="shared" si="21"/>
        <v>547520.79027095821</v>
      </c>
      <c r="I138" s="577">
        <f t="shared" si="22"/>
        <v>547520.79027095821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1031644.6746954732</v>
      </c>
      <c r="E139" s="522">
        <f>IF(+J96&lt;F138,J96,D139)</f>
        <v>408548.97619047621</v>
      </c>
      <c r="F139" s="523">
        <f t="shared" si="23"/>
        <v>623095.69850499695</v>
      </c>
      <c r="G139" s="523">
        <f t="shared" si="24"/>
        <v>827370.18660023506</v>
      </c>
      <c r="H139" s="526">
        <f t="shared" si="21"/>
        <v>501581.86961071711</v>
      </c>
      <c r="I139" s="577">
        <f t="shared" si="22"/>
        <v>501581.86961071711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623095.69850499695</v>
      </c>
      <c r="E140" s="522">
        <f>IF(+J96&lt;F139,J96,D140)</f>
        <v>408548.97619047621</v>
      </c>
      <c r="F140" s="523">
        <f t="shared" si="23"/>
        <v>214546.72231452074</v>
      </c>
      <c r="G140" s="523">
        <f t="shared" si="24"/>
        <v>418821.21040975885</v>
      </c>
      <c r="H140" s="526">
        <f t="shared" si="21"/>
        <v>455642.94895047595</v>
      </c>
      <c r="I140" s="577">
        <f t="shared" si="22"/>
        <v>455642.94895047595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214546.72231452074</v>
      </c>
      <c r="E141" s="522">
        <f>IF(+J96&lt;F140,J96,D141)</f>
        <v>214546.72231452074</v>
      </c>
      <c r="F141" s="523">
        <f t="shared" si="23"/>
        <v>0</v>
      </c>
      <c r="G141" s="523">
        <f t="shared" si="24"/>
        <v>107273.36115726037</v>
      </c>
      <c r="H141" s="526">
        <f t="shared" si="21"/>
        <v>226608.97852946032</v>
      </c>
      <c r="I141" s="577">
        <f t="shared" si="22"/>
        <v>226608.97852946032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3"/>
        <v>0</v>
      </c>
      <c r="G142" s="523">
        <f t="shared" si="24"/>
        <v>0</v>
      </c>
      <c r="H142" s="526">
        <f t="shared" si="21"/>
        <v>0</v>
      </c>
      <c r="I142" s="577">
        <f t="shared" si="22"/>
        <v>0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1"/>
        <v>0</v>
      </c>
      <c r="I143" s="577">
        <f t="shared" si="22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1"/>
        <v>0</v>
      </c>
      <c r="I144" s="577">
        <f t="shared" si="22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1"/>
        <v>0</v>
      </c>
      <c r="I145" s="577">
        <f t="shared" si="22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1"/>
        <v>0</v>
      </c>
      <c r="I146" s="577">
        <f t="shared" si="22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1"/>
        <v>0</v>
      </c>
      <c r="I147" s="577">
        <f t="shared" si="22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1"/>
        <v>0</v>
      </c>
      <c r="I148" s="577">
        <f t="shared" si="22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1"/>
        <v>0</v>
      </c>
      <c r="I149" s="577">
        <f t="shared" si="22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1"/>
        <v>0</v>
      </c>
      <c r="I150" s="577">
        <f t="shared" si="22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1"/>
        <v>0</v>
      </c>
      <c r="I151" s="577">
        <f t="shared" si="22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1"/>
        <v>0</v>
      </c>
      <c r="I152" s="577">
        <f t="shared" si="22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1"/>
        <v>0</v>
      </c>
      <c r="I153" s="577">
        <f t="shared" si="22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1"/>
        <v>0</v>
      </c>
      <c r="I154" s="579">
        <f t="shared" si="22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>
      <c r="C155" s="374" t="s">
        <v>78</v>
      </c>
      <c r="D155" s="375"/>
      <c r="E155" s="375">
        <f>SUM(E99:E154)</f>
        <v>17159057.000000004</v>
      </c>
      <c r="F155" s="375"/>
      <c r="G155" s="375"/>
      <c r="H155" s="375">
        <f>SUM(H99:H154)</f>
        <v>57515603.550012127</v>
      </c>
      <c r="I155" s="375">
        <f>SUM(I99:I154)</f>
        <v>57515603.550012127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65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298808.95544916228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298808.95544916228</v>
      </c>
      <c r="O6" s="269"/>
      <c r="P6" s="269"/>
    </row>
    <row r="7" spans="1:16" ht="13.5" thickBot="1">
      <c r="C7" s="467" t="s">
        <v>48</v>
      </c>
      <c r="D7" s="624" t="s">
        <v>385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413</v>
      </c>
      <c r="E9" s="637" t="s">
        <v>414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2385216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56790.857142857145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435</v>
      </c>
      <c r="E17" s="658" t="s">
        <v>435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>+G17</f>
        <v>113671</v>
      </c>
      <c r="L17" s="513">
        <f t="shared" ref="L17:L72" si="1">IF(K17&lt;&gt;0,+G17-K17,0)</f>
        <v>0</v>
      </c>
      <c r="M17" s="512">
        <f>+H17</f>
        <v>113671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275129.65114880283</v>
      </c>
      <c r="H18" s="639">
        <v>275129.65114880283</v>
      </c>
      <c r="I18" s="511">
        <f t="shared" si="0"/>
        <v>0</v>
      </c>
      <c r="J18" s="511"/>
      <c r="K18" s="518">
        <f>+G18</f>
        <v>275129.65114880283</v>
      </c>
      <c r="L18" s="519">
        <f t="shared" si="1"/>
        <v>0</v>
      </c>
      <c r="M18" s="518">
        <f>+H18</f>
        <v>275129.65114880283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44756.097560975613</v>
      </c>
      <c r="F19" s="631">
        <v>1745487.8048780486</v>
      </c>
      <c r="G19" s="630">
        <v>269441.41525774536</v>
      </c>
      <c r="H19" s="639">
        <v>269441.41525774536</v>
      </c>
      <c r="I19" s="511">
        <f t="shared" si="0"/>
        <v>0</v>
      </c>
      <c r="J19" s="511"/>
      <c r="K19" s="518">
        <f>+G19</f>
        <v>269441.41525774536</v>
      </c>
      <c r="L19" s="519">
        <f t="shared" ref="L19" si="4">IF(K19&lt;&gt;0,+G19-K19,0)</f>
        <v>0</v>
      </c>
      <c r="M19" s="518">
        <f>+H19</f>
        <v>269441.41525774536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290131.16035245545</v>
      </c>
      <c r="H20" s="639">
        <v>290131.16035245545</v>
      </c>
      <c r="I20" s="511">
        <f t="shared" si="0"/>
        <v>0</v>
      </c>
      <c r="J20" s="511"/>
      <c r="K20" s="518">
        <f>+G20</f>
        <v>290131.16035245545</v>
      </c>
      <c r="L20" s="519">
        <f t="shared" ref="L20" si="6">IF(K20&lt;&gt;0,+G20-K20,0)</f>
        <v>0</v>
      </c>
      <c r="M20" s="518">
        <f>+H20</f>
        <v>290131.16035245545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2239609.4838343733</v>
      </c>
      <c r="E21" s="630">
        <v>56790.857142857145</v>
      </c>
      <c r="F21" s="631">
        <v>2182818.626691516</v>
      </c>
      <c r="G21" s="630">
        <v>291189.59706285701</v>
      </c>
      <c r="H21" s="639">
        <v>291189.59706285701</v>
      </c>
      <c r="I21" s="511">
        <f t="shared" si="0"/>
        <v>0</v>
      </c>
      <c r="J21" s="511"/>
      <c r="K21" s="518">
        <f>+G21</f>
        <v>291189.59706285701</v>
      </c>
      <c r="L21" s="519">
        <f t="shared" ref="L21" si="7">IF(K21&lt;&gt;0,+G21-K21,0)</f>
        <v>0</v>
      </c>
      <c r="M21" s="518">
        <f>+H21</f>
        <v>291189.59706285701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>IU</v>
      </c>
      <c r="C22" s="507">
        <f>IF(D11="","-",+C21+1)</f>
        <v>2022</v>
      </c>
      <c r="D22" s="523">
        <f>IF(F21+SUM(E$17:E21)=D$10,F21,D$10-SUM(E$17:E21))</f>
        <v>2180736.9477351918</v>
      </c>
      <c r="E22" s="522">
        <f>IF(+I14&lt;F21,I14,D22)</f>
        <v>56790.857142857145</v>
      </c>
      <c r="F22" s="523">
        <f t="shared" ref="F22:F72" si="8">+D22-E22</f>
        <v>2123946.0905923345</v>
      </c>
      <c r="G22" s="524">
        <f t="shared" ref="G22:G48" si="9">+I$12*((D22+F22)/2)+E22</f>
        <v>298808.95544916228</v>
      </c>
      <c r="H22" s="491">
        <f t="shared" ref="H22:H48" si="10">+I$13*((D22+F22)/2)+E22</f>
        <v>298808.95544916228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2123946.0905923345</v>
      </c>
      <c r="E23" s="522">
        <f>IF(+I14&lt;F22,I14,D23)</f>
        <v>56790.857142857145</v>
      </c>
      <c r="F23" s="523">
        <f t="shared" si="8"/>
        <v>2067155.2334494775</v>
      </c>
      <c r="G23" s="524">
        <f t="shared" si="9"/>
        <v>292423.15880651824</v>
      </c>
      <c r="H23" s="491">
        <f t="shared" si="10"/>
        <v>292423.15880651824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2067155.2334494775</v>
      </c>
      <c r="E24" s="522">
        <f>IF(+I14&lt;F23,I14,D24)</f>
        <v>56790.857142857145</v>
      </c>
      <c r="F24" s="523">
        <f t="shared" si="8"/>
        <v>2010364.3763066204</v>
      </c>
      <c r="G24" s="524">
        <f t="shared" si="9"/>
        <v>286037.3621638742</v>
      </c>
      <c r="H24" s="491">
        <f t="shared" si="10"/>
        <v>286037.3621638742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2010364.3763066204</v>
      </c>
      <c r="E25" s="522">
        <f>IF(+I14&lt;F24,I14,D25)</f>
        <v>56790.857142857145</v>
      </c>
      <c r="F25" s="523">
        <f t="shared" si="8"/>
        <v>1953573.5191637634</v>
      </c>
      <c r="G25" s="524">
        <f t="shared" si="9"/>
        <v>279651.56552123016</v>
      </c>
      <c r="H25" s="491">
        <f t="shared" si="10"/>
        <v>279651.56552123016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1953573.5191637634</v>
      </c>
      <c r="E26" s="522">
        <f>IF(+I14&lt;F25,I14,D26)</f>
        <v>56790.857142857145</v>
      </c>
      <c r="F26" s="523">
        <f t="shared" si="8"/>
        <v>1896782.6620209063</v>
      </c>
      <c r="G26" s="524">
        <f t="shared" si="9"/>
        <v>273265.76887858618</v>
      </c>
      <c r="H26" s="491">
        <f t="shared" si="10"/>
        <v>273265.76887858618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1896782.6620209063</v>
      </c>
      <c r="E27" s="522">
        <f>IF(+I14&lt;F26,I14,D27)</f>
        <v>56790.857142857145</v>
      </c>
      <c r="F27" s="523">
        <f t="shared" si="8"/>
        <v>1839991.8048780493</v>
      </c>
      <c r="G27" s="524">
        <f t="shared" si="9"/>
        <v>266879.97223594214</v>
      </c>
      <c r="H27" s="491">
        <f t="shared" si="10"/>
        <v>266879.97223594214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1839991.8048780493</v>
      </c>
      <c r="E28" s="522">
        <f>IF(+I14&lt;F27,I14,D28)</f>
        <v>56790.857142857145</v>
      </c>
      <c r="F28" s="523">
        <f t="shared" si="8"/>
        <v>1783200.9477351923</v>
      </c>
      <c r="G28" s="524">
        <f t="shared" si="9"/>
        <v>260494.1755932981</v>
      </c>
      <c r="H28" s="491">
        <f t="shared" si="10"/>
        <v>260494.1755932981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1783200.9477351923</v>
      </c>
      <c r="E29" s="522">
        <f>IF(+I14&lt;F28,I14,D29)</f>
        <v>56790.857142857145</v>
      </c>
      <c r="F29" s="523">
        <f t="shared" si="8"/>
        <v>1726410.0905923352</v>
      </c>
      <c r="G29" s="524">
        <f t="shared" si="9"/>
        <v>254108.37895065406</v>
      </c>
      <c r="H29" s="491">
        <f t="shared" si="10"/>
        <v>254108.37895065406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1726410.0905923352</v>
      </c>
      <c r="E30" s="522">
        <f>IF(+I14&lt;F29,I14,D30)</f>
        <v>56790.857142857145</v>
      </c>
      <c r="F30" s="523">
        <f t="shared" si="8"/>
        <v>1669619.2334494782</v>
      </c>
      <c r="G30" s="524">
        <f t="shared" si="9"/>
        <v>247722.58230801008</v>
      </c>
      <c r="H30" s="491">
        <f t="shared" si="10"/>
        <v>247722.58230801008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1669619.2334494782</v>
      </c>
      <c r="E31" s="522">
        <f>IF(+I14&lt;F30,I14,D31)</f>
        <v>56790.857142857145</v>
      </c>
      <c r="F31" s="523">
        <f t="shared" si="8"/>
        <v>1612828.3763066211</v>
      </c>
      <c r="G31" s="524">
        <f t="shared" si="9"/>
        <v>241336.78566536598</v>
      </c>
      <c r="H31" s="491">
        <f t="shared" si="10"/>
        <v>241336.78566536598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1612828.3763066211</v>
      </c>
      <c r="E32" s="522">
        <f>IF(+I14&lt;F31,I14,D32)</f>
        <v>56790.857142857145</v>
      </c>
      <c r="F32" s="523">
        <f t="shared" si="8"/>
        <v>1556037.5191637641</v>
      </c>
      <c r="G32" s="524">
        <f t="shared" si="9"/>
        <v>234950.989022722</v>
      </c>
      <c r="H32" s="491">
        <f t="shared" si="10"/>
        <v>234950.989022722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1556037.5191637641</v>
      </c>
      <c r="E33" s="522">
        <f>IF(+I14&lt;F32,I14,D33)</f>
        <v>56790.857142857145</v>
      </c>
      <c r="F33" s="523">
        <f t="shared" si="8"/>
        <v>1499246.662020907</v>
      </c>
      <c r="G33" s="524">
        <f t="shared" si="9"/>
        <v>228565.19238007796</v>
      </c>
      <c r="H33" s="491">
        <f t="shared" si="10"/>
        <v>228565.19238007796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1499246.662020907</v>
      </c>
      <c r="E34" s="522">
        <f>IF(+I14&lt;F33,I14,D34)</f>
        <v>56790.857142857145</v>
      </c>
      <c r="F34" s="523">
        <f t="shared" si="8"/>
        <v>1442455.80487805</v>
      </c>
      <c r="G34" s="524">
        <f t="shared" si="9"/>
        <v>222179.39573743392</v>
      </c>
      <c r="H34" s="491">
        <f t="shared" si="10"/>
        <v>222179.39573743392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1442455.80487805</v>
      </c>
      <c r="E35" s="522">
        <f>IF(+I14&lt;F34,I14,D35)</f>
        <v>56790.857142857145</v>
      </c>
      <c r="F35" s="523">
        <f t="shared" si="8"/>
        <v>1385664.947735193</v>
      </c>
      <c r="G35" s="524">
        <f t="shared" si="9"/>
        <v>215793.59909478988</v>
      </c>
      <c r="H35" s="491">
        <f t="shared" si="10"/>
        <v>215793.59909478988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1385664.947735193</v>
      </c>
      <c r="E36" s="522">
        <f>IF(+I14&lt;F35,I14,D36)</f>
        <v>56790.857142857145</v>
      </c>
      <c r="F36" s="523">
        <f t="shared" si="8"/>
        <v>1328874.0905923359</v>
      </c>
      <c r="G36" s="524">
        <f t="shared" si="9"/>
        <v>209407.8024521459</v>
      </c>
      <c r="H36" s="491">
        <f t="shared" si="10"/>
        <v>209407.8024521459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1328874.0905923359</v>
      </c>
      <c r="E37" s="522">
        <f>IF(+I14&lt;F36,I14,D37)</f>
        <v>56790.857142857145</v>
      </c>
      <c r="F37" s="523">
        <f t="shared" si="8"/>
        <v>1272083.2334494789</v>
      </c>
      <c r="G37" s="524">
        <f t="shared" si="9"/>
        <v>203022.0058095018</v>
      </c>
      <c r="H37" s="491">
        <f t="shared" si="10"/>
        <v>203022.0058095018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1272083.2334494789</v>
      </c>
      <c r="E38" s="522">
        <f>IF(+I14&lt;F37,I14,D38)</f>
        <v>56790.857142857145</v>
      </c>
      <c r="F38" s="523">
        <f t="shared" si="8"/>
        <v>1215292.3763066218</v>
      </c>
      <c r="G38" s="524">
        <f t="shared" si="9"/>
        <v>196636.20916685782</v>
      </c>
      <c r="H38" s="491">
        <f t="shared" si="10"/>
        <v>196636.20916685782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1215292.3763066218</v>
      </c>
      <c r="E39" s="522">
        <f>IF(+I14&lt;F38,I14,D39)</f>
        <v>56790.857142857145</v>
      </c>
      <c r="F39" s="523">
        <f t="shared" si="8"/>
        <v>1158501.5191637648</v>
      </c>
      <c r="G39" s="524">
        <f t="shared" si="9"/>
        <v>190250.41252421378</v>
      </c>
      <c r="H39" s="491">
        <f t="shared" si="10"/>
        <v>190250.41252421378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1158501.5191637648</v>
      </c>
      <c r="E40" s="522">
        <f>IF(+I14&lt;F39,I14,D40)</f>
        <v>56790.857142857145</v>
      </c>
      <c r="F40" s="523">
        <f t="shared" si="8"/>
        <v>1101710.6620209077</v>
      </c>
      <c r="G40" s="524">
        <f t="shared" si="9"/>
        <v>183864.61588156977</v>
      </c>
      <c r="H40" s="491">
        <f t="shared" si="10"/>
        <v>183864.61588156977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1101710.6620209077</v>
      </c>
      <c r="E41" s="522">
        <f>IF(+I14&lt;F40,I14,D41)</f>
        <v>56790.857142857145</v>
      </c>
      <c r="F41" s="523">
        <f t="shared" si="8"/>
        <v>1044919.8048780506</v>
      </c>
      <c r="G41" s="524">
        <f t="shared" si="9"/>
        <v>177478.8192389257</v>
      </c>
      <c r="H41" s="491">
        <f t="shared" si="10"/>
        <v>177478.8192389257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1044919.8048780506</v>
      </c>
      <c r="E42" s="522">
        <f>IF(+I14&lt;F41,I14,D42)</f>
        <v>56790.857142857145</v>
      </c>
      <c r="F42" s="523">
        <f t="shared" si="8"/>
        <v>988128.94773519342</v>
      </c>
      <c r="G42" s="524">
        <f t="shared" si="9"/>
        <v>171093.02259628169</v>
      </c>
      <c r="H42" s="491">
        <f t="shared" si="10"/>
        <v>171093.02259628169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988128.94773519342</v>
      </c>
      <c r="E43" s="522">
        <f>IF(+I14&lt;F42,I14,D43)</f>
        <v>56790.857142857145</v>
      </c>
      <c r="F43" s="523">
        <f t="shared" si="8"/>
        <v>931338.09059233626</v>
      </c>
      <c r="G43" s="524">
        <f t="shared" si="9"/>
        <v>164707.22595363762</v>
      </c>
      <c r="H43" s="491">
        <f t="shared" si="10"/>
        <v>164707.22595363762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931338.09059233626</v>
      </c>
      <c r="E44" s="522">
        <f>IF(+I14&lt;F43,I14,D44)</f>
        <v>56790.857142857145</v>
      </c>
      <c r="F44" s="523">
        <f t="shared" si="8"/>
        <v>874547.2334494791</v>
      </c>
      <c r="G44" s="524">
        <f t="shared" si="9"/>
        <v>158321.42931099358</v>
      </c>
      <c r="H44" s="491">
        <f t="shared" si="10"/>
        <v>158321.42931099358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874547.2334494791</v>
      </c>
      <c r="E45" s="522">
        <f>IF(+I14&lt;F44,I14,D45)</f>
        <v>56790.857142857145</v>
      </c>
      <c r="F45" s="523">
        <f t="shared" si="8"/>
        <v>817756.37630662194</v>
      </c>
      <c r="G45" s="524">
        <f t="shared" si="9"/>
        <v>151935.63266834954</v>
      </c>
      <c r="H45" s="491">
        <f t="shared" si="10"/>
        <v>151935.63266834954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817756.37630662194</v>
      </c>
      <c r="E46" s="522">
        <f>IF(+I14&lt;F45,I14,D46)</f>
        <v>56790.857142857145</v>
      </c>
      <c r="F46" s="523">
        <f t="shared" si="8"/>
        <v>760965.51916376478</v>
      </c>
      <c r="G46" s="524">
        <f t="shared" si="9"/>
        <v>145549.8360257055</v>
      </c>
      <c r="H46" s="491">
        <f t="shared" si="10"/>
        <v>145549.8360257055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760965.51916376478</v>
      </c>
      <c r="E47" s="522">
        <f>IF(+I14&lt;F46,I14,D47)</f>
        <v>56790.857142857145</v>
      </c>
      <c r="F47" s="523">
        <f t="shared" si="8"/>
        <v>704174.66202090762</v>
      </c>
      <c r="G47" s="524">
        <f t="shared" si="9"/>
        <v>139164.03938306146</v>
      </c>
      <c r="H47" s="491">
        <f t="shared" si="10"/>
        <v>139164.03938306146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704174.66202090762</v>
      </c>
      <c r="E48" s="522">
        <f>IF(+I14&lt;F47,I14,D48)</f>
        <v>56790.857142857145</v>
      </c>
      <c r="F48" s="523">
        <f t="shared" si="8"/>
        <v>647383.80487805046</v>
      </c>
      <c r="G48" s="524">
        <f t="shared" si="9"/>
        <v>132778.24274041742</v>
      </c>
      <c r="H48" s="491">
        <f t="shared" si="10"/>
        <v>132778.24274041742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647383.80487805046</v>
      </c>
      <c r="E49" s="522">
        <f>IF(+I14&lt;F48,I14,D49)</f>
        <v>56790.857142857145</v>
      </c>
      <c r="F49" s="523">
        <f t="shared" si="8"/>
        <v>590592.9477351933</v>
      </c>
      <c r="G49" s="524">
        <f t="shared" ref="G49:G72" si="11">+I$12*((D49+F49)/2)+E49</f>
        <v>126392.44609777338</v>
      </c>
      <c r="H49" s="491">
        <f t="shared" ref="H49:H72" si="12">+I$13*((D49+F49)/2)+E49</f>
        <v>126392.44609777338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590592.9477351933</v>
      </c>
      <c r="E50" s="522">
        <f>IF(+I14&lt;F49,I14,D50)</f>
        <v>56790.857142857145</v>
      </c>
      <c r="F50" s="523">
        <f t="shared" si="8"/>
        <v>533802.09059233614</v>
      </c>
      <c r="G50" s="524">
        <f t="shared" si="11"/>
        <v>120006.64945512934</v>
      </c>
      <c r="H50" s="491">
        <f t="shared" si="12"/>
        <v>120006.64945512934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533802.09059233614</v>
      </c>
      <c r="E51" s="522">
        <f>IF(+I14&lt;F50,I14,D51)</f>
        <v>56790.857142857145</v>
      </c>
      <c r="F51" s="523">
        <f t="shared" si="8"/>
        <v>477011.23344947898</v>
      </c>
      <c r="G51" s="524">
        <f t="shared" si="11"/>
        <v>113620.8528124853</v>
      </c>
      <c r="H51" s="491">
        <f t="shared" si="12"/>
        <v>113620.8528124853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477011.23344947898</v>
      </c>
      <c r="E52" s="522">
        <f>IF(+I14&lt;F51,I14,D52)</f>
        <v>56790.857142857145</v>
      </c>
      <c r="F52" s="523">
        <f t="shared" si="8"/>
        <v>420220.37630662182</v>
      </c>
      <c r="G52" s="524">
        <f t="shared" si="11"/>
        <v>107235.05616984126</v>
      </c>
      <c r="H52" s="491">
        <f t="shared" si="12"/>
        <v>107235.05616984126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420220.37630662182</v>
      </c>
      <c r="E53" s="522">
        <f>IF(+I14&lt;F52,I14,D53)</f>
        <v>56790.857142857145</v>
      </c>
      <c r="F53" s="523">
        <f t="shared" si="8"/>
        <v>363429.51916376466</v>
      </c>
      <c r="G53" s="524">
        <f t="shared" si="11"/>
        <v>100849.25952719722</v>
      </c>
      <c r="H53" s="491">
        <f t="shared" si="12"/>
        <v>100849.25952719722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363429.51916376466</v>
      </c>
      <c r="E54" s="522">
        <f>IF(+I14&lt;F53,I14,D54)</f>
        <v>56790.857142857145</v>
      </c>
      <c r="F54" s="523">
        <f t="shared" si="8"/>
        <v>306638.6620209075</v>
      </c>
      <c r="G54" s="524">
        <f t="shared" si="11"/>
        <v>94463.462884553184</v>
      </c>
      <c r="H54" s="491">
        <f t="shared" si="12"/>
        <v>94463.462884553184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306638.6620209075</v>
      </c>
      <c r="E55" s="522">
        <f>IF(+I14&lt;F54,I14,D55)</f>
        <v>56790.857142857145</v>
      </c>
      <c r="F55" s="523">
        <f t="shared" si="8"/>
        <v>249847.80487805034</v>
      </c>
      <c r="G55" s="524">
        <f t="shared" si="11"/>
        <v>88077.66624190913</v>
      </c>
      <c r="H55" s="491">
        <f t="shared" si="12"/>
        <v>88077.66624190913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249847.80487805034</v>
      </c>
      <c r="E56" s="522">
        <f>IF(+I14&lt;F55,I14,D56)</f>
        <v>56790.857142857145</v>
      </c>
      <c r="F56" s="523">
        <f t="shared" si="8"/>
        <v>193056.94773519319</v>
      </c>
      <c r="G56" s="524">
        <f t="shared" si="11"/>
        <v>81691.86959926509</v>
      </c>
      <c r="H56" s="491">
        <f t="shared" si="12"/>
        <v>81691.86959926509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193056.94773519319</v>
      </c>
      <c r="E57" s="522">
        <f>IF(+I14&lt;F56,I14,D57)</f>
        <v>56790.857142857145</v>
      </c>
      <c r="F57" s="523">
        <f t="shared" si="8"/>
        <v>136266.09059233603</v>
      </c>
      <c r="G57" s="524">
        <f t="shared" si="11"/>
        <v>75306.07295662105</v>
      </c>
      <c r="H57" s="491">
        <f t="shared" si="12"/>
        <v>75306.07295662105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136266.09059233603</v>
      </c>
      <c r="E58" s="522">
        <f>IF(+I14&lt;F57,I14,D58)</f>
        <v>56790.857142857145</v>
      </c>
      <c r="F58" s="523">
        <f t="shared" si="8"/>
        <v>79475.233449478881</v>
      </c>
      <c r="G58" s="524">
        <f t="shared" si="11"/>
        <v>68920.27631397701</v>
      </c>
      <c r="H58" s="491">
        <f t="shared" si="12"/>
        <v>68920.27631397701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79475.233449478881</v>
      </c>
      <c r="E59" s="522">
        <f>IF(+I14&lt;F58,I14,D59)</f>
        <v>56790.857142857145</v>
      </c>
      <c r="F59" s="523">
        <f t="shared" si="8"/>
        <v>22684.376306621736</v>
      </c>
      <c r="G59" s="524">
        <f t="shared" si="11"/>
        <v>62534.479671332971</v>
      </c>
      <c r="H59" s="491">
        <f t="shared" si="12"/>
        <v>62534.479671332971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22684.376306621736</v>
      </c>
      <c r="E60" s="522">
        <f>IF(+I14&lt;F59,I14,D60)</f>
        <v>22684.376306621736</v>
      </c>
      <c r="F60" s="523">
        <f t="shared" si="8"/>
        <v>0</v>
      </c>
      <c r="G60" s="524">
        <f t="shared" si="11"/>
        <v>23959.738410198635</v>
      </c>
      <c r="H60" s="491">
        <f t="shared" si="12"/>
        <v>23959.738410198635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2385216.0000000005</v>
      </c>
      <c r="F73" s="375"/>
      <c r="G73" s="375">
        <f>SUM(G17:G72)</f>
        <v>8129047.8295214707</v>
      </c>
      <c r="H73" s="375">
        <f>SUM(H17:H72)</f>
        <v>8129047.8295214707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290131.16035245545</v>
      </c>
      <c r="N87" s="546">
        <f>IF(J92&lt;D11,0,VLOOKUP(J92,C17:O72,11))</f>
        <v>290131.16035245545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297741.11088977935</v>
      </c>
      <c r="N88" s="550">
        <f>IF(J92&lt;D11,0,VLOOKUP(J92,C99:P154,7))</f>
        <v>297741.11088977935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7609.9505373238935</v>
      </c>
      <c r="N89" s="555">
        <f>+N88-N87</f>
        <v>7609.9505373238935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2385216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56790.857142857145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13">+I99-H99</f>
        <v>0</v>
      </c>
      <c r="K99" s="514"/>
      <c r="L99" s="512">
        <f>+H99</f>
        <v>148292.66067911699</v>
      </c>
      <c r="M99" s="513">
        <f t="shared" ref="M99:M130" si="14">IF(L99&lt;&gt;0,+H99-L99,0)</f>
        <v>0</v>
      </c>
      <c r="N99" s="512">
        <f>+I99</f>
        <v>148292.66067911699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13"/>
        <v>0</v>
      </c>
      <c r="K100" s="514"/>
      <c r="L100" s="655">
        <f>+H100</f>
        <v>305185.55137142731</v>
      </c>
      <c r="M100" s="514">
        <f t="shared" si="14"/>
        <v>0</v>
      </c>
      <c r="N100" s="655">
        <f>+I100</f>
        <v>305185.55137142731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/>
      </c>
      <c r="C101" s="507">
        <f>IF(D93="","-",+C100+1)</f>
        <v>2019</v>
      </c>
      <c r="D101" s="629">
        <v>2323724.9107142854</v>
      </c>
      <c r="E101" s="630">
        <v>55470.139534883718</v>
      </c>
      <c r="F101" s="631">
        <v>2268254.7711794018</v>
      </c>
      <c r="G101" s="631">
        <v>2295989.8409468438</v>
      </c>
      <c r="H101" s="633">
        <v>301234.14696485514</v>
      </c>
      <c r="I101" s="634">
        <v>301234.14696485514</v>
      </c>
      <c r="J101" s="514">
        <f t="shared" si="13"/>
        <v>0</v>
      </c>
      <c r="K101" s="514"/>
      <c r="L101" s="655">
        <f>+H101</f>
        <v>301234.14696485514</v>
      </c>
      <c r="M101" s="514">
        <f t="shared" ref="M101:M102" si="18">IF(L101&lt;&gt;0,+H101-L101,0)</f>
        <v>0</v>
      </c>
      <c r="N101" s="655">
        <f>+I101</f>
        <v>301234.14696485514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2268254.7711794018</v>
      </c>
      <c r="E102" s="630">
        <v>56790.857142857145</v>
      </c>
      <c r="F102" s="631">
        <v>2211463.9140365445</v>
      </c>
      <c r="G102" s="631">
        <v>2239859.3426079731</v>
      </c>
      <c r="H102" s="633">
        <v>297741.11088977935</v>
      </c>
      <c r="I102" s="634">
        <v>297741.11088977935</v>
      </c>
      <c r="J102" s="514">
        <f t="shared" si="13"/>
        <v>0</v>
      </c>
      <c r="K102" s="514"/>
      <c r="L102" s="655">
        <f>+H102</f>
        <v>297741.11088977935</v>
      </c>
      <c r="M102" s="514">
        <f t="shared" si="18"/>
        <v>0</v>
      </c>
      <c r="N102" s="655">
        <f>+I102</f>
        <v>297741.11088977935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2211463.9140365445</v>
      </c>
      <c r="E103" s="522">
        <f>IF(+J96&lt;F102,J96,D103)</f>
        <v>56790.857142857145</v>
      </c>
      <c r="F103" s="523">
        <f t="shared" ref="F103:F130" si="19">+D103-E103</f>
        <v>2154673.0568936872</v>
      </c>
      <c r="G103" s="523">
        <f t="shared" ref="G103:G130" si="20">+(F103+D103)/2</f>
        <v>2183068.4854651159</v>
      </c>
      <c r="H103" s="526">
        <f t="shared" ref="H103:H154" si="21">+J$94*G103+E103</f>
        <v>302264.02142487443</v>
      </c>
      <c r="I103" s="577">
        <f t="shared" ref="I103:I154" si="22">+J$95*G103+E103</f>
        <v>302264.02142487443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2154673.0568936872</v>
      </c>
      <c r="E104" s="522">
        <f>IF(+J96&lt;F103,J96,D104)</f>
        <v>56790.857142857145</v>
      </c>
      <c r="F104" s="523">
        <f t="shared" si="19"/>
        <v>2097882.19975083</v>
      </c>
      <c r="G104" s="523">
        <f t="shared" si="20"/>
        <v>2126277.6283222586</v>
      </c>
      <c r="H104" s="526">
        <f t="shared" si="21"/>
        <v>295878.22478223039</v>
      </c>
      <c r="I104" s="577">
        <f t="shared" si="22"/>
        <v>295878.22478223039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2097882.19975083</v>
      </c>
      <c r="E105" s="522">
        <f>IF(+J96&lt;F104,J96,D105)</f>
        <v>56790.857142857145</v>
      </c>
      <c r="F105" s="523">
        <f t="shared" si="19"/>
        <v>2041091.3426079729</v>
      </c>
      <c r="G105" s="523">
        <f t="shared" si="20"/>
        <v>2069486.7711794013</v>
      </c>
      <c r="H105" s="526">
        <f t="shared" si="21"/>
        <v>289492.42813958635</v>
      </c>
      <c r="I105" s="577">
        <f t="shared" si="22"/>
        <v>289492.42813958635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2041091.3426079729</v>
      </c>
      <c r="E106" s="522">
        <f>IF(+J96&lt;F105,J96,D106)</f>
        <v>56790.857142857145</v>
      </c>
      <c r="F106" s="523">
        <f t="shared" si="19"/>
        <v>1984300.4854651159</v>
      </c>
      <c r="G106" s="523">
        <f t="shared" si="20"/>
        <v>2012695.9140365445</v>
      </c>
      <c r="H106" s="526">
        <f t="shared" si="21"/>
        <v>283106.63149694231</v>
      </c>
      <c r="I106" s="577">
        <f t="shared" si="22"/>
        <v>283106.63149694231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1984300.4854651159</v>
      </c>
      <c r="E107" s="522">
        <f>IF(+J96&lt;F106,J96,D107)</f>
        <v>56790.857142857145</v>
      </c>
      <c r="F107" s="523">
        <f t="shared" si="19"/>
        <v>1927509.6283222588</v>
      </c>
      <c r="G107" s="523">
        <f t="shared" si="20"/>
        <v>1955905.0568936872</v>
      </c>
      <c r="H107" s="526">
        <f t="shared" si="21"/>
        <v>276720.83485429827</v>
      </c>
      <c r="I107" s="577">
        <f t="shared" si="22"/>
        <v>276720.83485429827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1927509.6283222588</v>
      </c>
      <c r="E108" s="522">
        <f>IF(+J96&lt;F107,J96,D108)</f>
        <v>56790.857142857145</v>
      </c>
      <c r="F108" s="523">
        <f t="shared" si="19"/>
        <v>1870718.7711794018</v>
      </c>
      <c r="G108" s="523">
        <f t="shared" si="20"/>
        <v>1899114.1997508304</v>
      </c>
      <c r="H108" s="526">
        <f t="shared" si="21"/>
        <v>270335.03821165429</v>
      </c>
      <c r="I108" s="577">
        <f t="shared" si="22"/>
        <v>270335.03821165429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1870718.7711794018</v>
      </c>
      <c r="E109" s="522">
        <f>IF(+J96&lt;F108,J96,D109)</f>
        <v>56790.857142857145</v>
      </c>
      <c r="F109" s="523">
        <f t="shared" si="19"/>
        <v>1813927.9140365447</v>
      </c>
      <c r="G109" s="523">
        <f t="shared" si="20"/>
        <v>1842323.3426079731</v>
      </c>
      <c r="H109" s="526">
        <f t="shared" si="21"/>
        <v>263949.24156901019</v>
      </c>
      <c r="I109" s="577">
        <f t="shared" si="22"/>
        <v>263949.24156901019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1813927.9140365447</v>
      </c>
      <c r="E110" s="522">
        <f>IF(+J96&lt;F109,J96,D110)</f>
        <v>56790.857142857145</v>
      </c>
      <c r="F110" s="523">
        <f t="shared" si="19"/>
        <v>1757137.0568936877</v>
      </c>
      <c r="G110" s="523">
        <f t="shared" si="20"/>
        <v>1785532.4854651163</v>
      </c>
      <c r="H110" s="526">
        <f t="shared" si="21"/>
        <v>257563.44492636621</v>
      </c>
      <c r="I110" s="577">
        <f t="shared" si="22"/>
        <v>257563.44492636621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1757137.0568936877</v>
      </c>
      <c r="E111" s="522">
        <f>IF(+J96&lt;F110,J96,D111)</f>
        <v>56790.857142857145</v>
      </c>
      <c r="F111" s="523">
        <f t="shared" si="19"/>
        <v>1700346.1997508307</v>
      </c>
      <c r="G111" s="523">
        <f t="shared" si="20"/>
        <v>1728741.6283222591</v>
      </c>
      <c r="H111" s="526">
        <f t="shared" si="21"/>
        <v>251177.64828372217</v>
      </c>
      <c r="I111" s="577">
        <f t="shared" si="22"/>
        <v>251177.64828372217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1700346.1997508307</v>
      </c>
      <c r="E112" s="522">
        <f>IF(+J96&lt;F111,J96,D112)</f>
        <v>56790.857142857145</v>
      </c>
      <c r="F112" s="523">
        <f t="shared" si="19"/>
        <v>1643555.3426079736</v>
      </c>
      <c r="G112" s="523">
        <f t="shared" si="20"/>
        <v>1671950.7711794022</v>
      </c>
      <c r="H112" s="526">
        <f t="shared" si="21"/>
        <v>244791.85164107813</v>
      </c>
      <c r="I112" s="577">
        <f t="shared" si="22"/>
        <v>244791.85164107813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1643555.3426079736</v>
      </c>
      <c r="E113" s="522">
        <f>IF(+J96&lt;F112,J96,D113)</f>
        <v>56790.857142857145</v>
      </c>
      <c r="F113" s="523">
        <f t="shared" si="19"/>
        <v>1586764.4854651166</v>
      </c>
      <c r="G113" s="523">
        <f t="shared" si="20"/>
        <v>1615159.914036545</v>
      </c>
      <c r="H113" s="526">
        <f t="shared" si="21"/>
        <v>238406.05499843409</v>
      </c>
      <c r="I113" s="577">
        <f t="shared" si="22"/>
        <v>238406.05499843409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1586764.4854651166</v>
      </c>
      <c r="E114" s="522">
        <f>IF(+J96&lt;F113,J96,D114)</f>
        <v>56790.857142857145</v>
      </c>
      <c r="F114" s="523">
        <f t="shared" si="19"/>
        <v>1529973.6283222595</v>
      </c>
      <c r="G114" s="523">
        <f t="shared" si="20"/>
        <v>1558369.0568936882</v>
      </c>
      <c r="H114" s="526">
        <f t="shared" si="21"/>
        <v>232020.25835579011</v>
      </c>
      <c r="I114" s="577">
        <f t="shared" si="22"/>
        <v>232020.25835579011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1529973.6283222595</v>
      </c>
      <c r="E115" s="522">
        <f>IF(+J96&lt;F114,J96,D115)</f>
        <v>56790.857142857145</v>
      </c>
      <c r="F115" s="523">
        <f t="shared" si="19"/>
        <v>1473182.7711794025</v>
      </c>
      <c r="G115" s="523">
        <f t="shared" si="20"/>
        <v>1501578.1997508309</v>
      </c>
      <c r="H115" s="526">
        <f t="shared" si="21"/>
        <v>225634.46171314601</v>
      </c>
      <c r="I115" s="577">
        <f t="shared" si="22"/>
        <v>225634.46171314601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1473182.7711794025</v>
      </c>
      <c r="E116" s="522">
        <f>IF(+J96&lt;F115,J96,D116)</f>
        <v>56790.857142857145</v>
      </c>
      <c r="F116" s="523">
        <f t="shared" si="19"/>
        <v>1416391.9140365454</v>
      </c>
      <c r="G116" s="523">
        <f t="shared" si="20"/>
        <v>1444787.3426079741</v>
      </c>
      <c r="H116" s="526">
        <f t="shared" si="21"/>
        <v>219248.66507050203</v>
      </c>
      <c r="I116" s="577">
        <f t="shared" si="22"/>
        <v>219248.66507050203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1416391.9140365454</v>
      </c>
      <c r="E117" s="522">
        <f>IF(+J96&lt;F116,J96,D117)</f>
        <v>56790.857142857145</v>
      </c>
      <c r="F117" s="523">
        <f t="shared" si="19"/>
        <v>1359601.0568936884</v>
      </c>
      <c r="G117" s="523">
        <f t="shared" si="20"/>
        <v>1387996.4854651168</v>
      </c>
      <c r="H117" s="526">
        <f t="shared" si="21"/>
        <v>212862.86842785799</v>
      </c>
      <c r="I117" s="577">
        <f t="shared" si="22"/>
        <v>212862.86842785799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1359601.0568936884</v>
      </c>
      <c r="E118" s="522">
        <f>IF(+J96&lt;F117,J96,D118)</f>
        <v>56790.857142857145</v>
      </c>
      <c r="F118" s="523">
        <f t="shared" si="19"/>
        <v>1302810.1997508314</v>
      </c>
      <c r="G118" s="523">
        <f t="shared" si="20"/>
        <v>1331205.62832226</v>
      </c>
      <c r="H118" s="526">
        <f t="shared" si="21"/>
        <v>206477.07178521395</v>
      </c>
      <c r="I118" s="577">
        <f t="shared" si="22"/>
        <v>206477.07178521395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1302810.1997508314</v>
      </c>
      <c r="E119" s="522">
        <f>IF(+J96&lt;F118,J96,D119)</f>
        <v>56790.857142857145</v>
      </c>
      <c r="F119" s="523">
        <f t="shared" si="19"/>
        <v>1246019.3426079743</v>
      </c>
      <c r="G119" s="523">
        <f t="shared" si="20"/>
        <v>1274414.7711794027</v>
      </c>
      <c r="H119" s="526">
        <f t="shared" si="21"/>
        <v>200091.27514256991</v>
      </c>
      <c r="I119" s="577">
        <f t="shared" si="22"/>
        <v>200091.27514256991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1246019.3426079743</v>
      </c>
      <c r="E120" s="522">
        <f>IF(+J96&lt;F119,J96,D120)</f>
        <v>56790.857142857145</v>
      </c>
      <c r="F120" s="523">
        <f t="shared" si="19"/>
        <v>1189228.4854651173</v>
      </c>
      <c r="G120" s="523">
        <f t="shared" si="20"/>
        <v>1217623.9140365459</v>
      </c>
      <c r="H120" s="526">
        <f t="shared" si="21"/>
        <v>193705.47849992593</v>
      </c>
      <c r="I120" s="577">
        <f t="shared" si="22"/>
        <v>193705.47849992593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1189228.4854651173</v>
      </c>
      <c r="E121" s="522">
        <f>IF(+J96&lt;F120,J96,D121)</f>
        <v>56790.857142857145</v>
      </c>
      <c r="F121" s="523">
        <f t="shared" si="19"/>
        <v>1132437.6283222602</v>
      </c>
      <c r="G121" s="523">
        <f t="shared" si="20"/>
        <v>1160833.0568936886</v>
      </c>
      <c r="H121" s="526">
        <f t="shared" si="21"/>
        <v>187319.68185728186</v>
      </c>
      <c r="I121" s="577">
        <f t="shared" si="22"/>
        <v>187319.68185728186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1132437.6283222602</v>
      </c>
      <c r="E122" s="522">
        <f>IF(+J96&lt;F121,J96,D122)</f>
        <v>56790.857142857145</v>
      </c>
      <c r="F122" s="523">
        <f t="shared" si="19"/>
        <v>1075646.7711794032</v>
      </c>
      <c r="G122" s="523">
        <f t="shared" si="20"/>
        <v>1104042.1997508318</v>
      </c>
      <c r="H122" s="526">
        <f t="shared" si="21"/>
        <v>180933.88521463785</v>
      </c>
      <c r="I122" s="577">
        <f t="shared" si="22"/>
        <v>180933.88521463785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1075646.7711794032</v>
      </c>
      <c r="E123" s="522">
        <f>IF(+J96&lt;F122,J96,D123)</f>
        <v>56790.857142857145</v>
      </c>
      <c r="F123" s="523">
        <f t="shared" si="19"/>
        <v>1018855.914036546</v>
      </c>
      <c r="G123" s="523">
        <f t="shared" si="20"/>
        <v>1047251.3426079745</v>
      </c>
      <c r="H123" s="526">
        <f t="shared" si="21"/>
        <v>174548.08857199381</v>
      </c>
      <c r="I123" s="577">
        <f t="shared" si="22"/>
        <v>174548.08857199381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1018855.914036546</v>
      </c>
      <c r="E124" s="522">
        <f>IF(+J96&lt;F123,J96,D124)</f>
        <v>56790.857142857145</v>
      </c>
      <c r="F124" s="523">
        <f t="shared" si="19"/>
        <v>962065.05689368886</v>
      </c>
      <c r="G124" s="523">
        <f t="shared" si="20"/>
        <v>990460.4854651175</v>
      </c>
      <c r="H124" s="526">
        <f t="shared" si="21"/>
        <v>168162.29192934977</v>
      </c>
      <c r="I124" s="577">
        <f t="shared" si="22"/>
        <v>168162.29192934977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962065.05689368886</v>
      </c>
      <c r="E125" s="522">
        <f>IF(+J96&lt;F124,J96,D125)</f>
        <v>56790.857142857145</v>
      </c>
      <c r="F125" s="523">
        <f t="shared" si="19"/>
        <v>905274.1997508317</v>
      </c>
      <c r="G125" s="523">
        <f t="shared" si="20"/>
        <v>933669.62832226022</v>
      </c>
      <c r="H125" s="526">
        <f t="shared" si="21"/>
        <v>161776.49528670573</v>
      </c>
      <c r="I125" s="577">
        <f t="shared" si="22"/>
        <v>161776.49528670573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905274.1997508317</v>
      </c>
      <c r="E126" s="522">
        <f>IF(+J96&lt;F125,J96,D126)</f>
        <v>56790.857142857145</v>
      </c>
      <c r="F126" s="523">
        <f t="shared" si="19"/>
        <v>848483.34260797454</v>
      </c>
      <c r="G126" s="523">
        <f t="shared" si="20"/>
        <v>876878.77117940318</v>
      </c>
      <c r="H126" s="526">
        <f t="shared" si="21"/>
        <v>155390.69864406169</v>
      </c>
      <c r="I126" s="577">
        <f t="shared" si="22"/>
        <v>155390.69864406169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848483.34260797454</v>
      </c>
      <c r="E127" s="522">
        <f>IF(+J96&lt;F126,J96,D127)</f>
        <v>56790.857142857145</v>
      </c>
      <c r="F127" s="523">
        <f t="shared" si="19"/>
        <v>791692.48546511738</v>
      </c>
      <c r="G127" s="523">
        <f t="shared" si="20"/>
        <v>820087.9140365459</v>
      </c>
      <c r="H127" s="526">
        <f t="shared" si="21"/>
        <v>149004.90200141765</v>
      </c>
      <c r="I127" s="577">
        <f t="shared" si="22"/>
        <v>149004.90200141765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791692.48546511738</v>
      </c>
      <c r="E128" s="522">
        <f>IF(+J96&lt;F127,J96,D128)</f>
        <v>56790.857142857145</v>
      </c>
      <c r="F128" s="523">
        <f t="shared" si="19"/>
        <v>734901.62832226022</v>
      </c>
      <c r="G128" s="523">
        <f t="shared" si="20"/>
        <v>763297.05689368886</v>
      </c>
      <c r="H128" s="526">
        <f t="shared" si="21"/>
        <v>142619.10535877361</v>
      </c>
      <c r="I128" s="577">
        <f t="shared" si="22"/>
        <v>142619.10535877361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734901.62832226022</v>
      </c>
      <c r="E129" s="522">
        <f>IF(+J96&lt;F128,J96,D129)</f>
        <v>56790.857142857145</v>
      </c>
      <c r="F129" s="523">
        <f t="shared" si="19"/>
        <v>678110.77117940306</v>
      </c>
      <c r="G129" s="523">
        <f t="shared" si="20"/>
        <v>706506.19975083158</v>
      </c>
      <c r="H129" s="526">
        <f t="shared" si="21"/>
        <v>136233.30871612957</v>
      </c>
      <c r="I129" s="577">
        <f t="shared" si="22"/>
        <v>136233.30871612957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678110.77117940306</v>
      </c>
      <c r="E130" s="522">
        <f>IF(+J96&lt;F129,J96,D130)</f>
        <v>56790.857142857145</v>
      </c>
      <c r="F130" s="523">
        <f t="shared" si="19"/>
        <v>621319.9140365459</v>
      </c>
      <c r="G130" s="523">
        <f t="shared" si="20"/>
        <v>649715.34260797454</v>
      </c>
      <c r="H130" s="526">
        <f t="shared" si="21"/>
        <v>129847.51207348552</v>
      </c>
      <c r="I130" s="577">
        <f t="shared" si="22"/>
        <v>129847.51207348552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621319.9140365459</v>
      </c>
      <c r="E131" s="522">
        <f>IF(+J96&lt;F130,J96,D131)</f>
        <v>56790.857142857145</v>
      </c>
      <c r="F131" s="523">
        <f t="shared" ref="F131:F154" si="23">+D131-E131</f>
        <v>564529.05689368874</v>
      </c>
      <c r="G131" s="523">
        <f t="shared" ref="G131:G154" si="24">+(F131+D131)/2</f>
        <v>592924.48546511726</v>
      </c>
      <c r="H131" s="526">
        <f t="shared" si="21"/>
        <v>123461.71543084146</v>
      </c>
      <c r="I131" s="577">
        <f t="shared" si="22"/>
        <v>123461.71543084146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564529.05689368874</v>
      </c>
      <c r="E132" s="522">
        <f>IF(+J96&lt;F131,J96,D132)</f>
        <v>56790.857142857145</v>
      </c>
      <c r="F132" s="523">
        <f t="shared" si="23"/>
        <v>507738.19975083158</v>
      </c>
      <c r="G132" s="523">
        <f t="shared" si="24"/>
        <v>536133.62832226022</v>
      </c>
      <c r="H132" s="526">
        <f t="shared" si="21"/>
        <v>117075.91878819744</v>
      </c>
      <c r="I132" s="577">
        <f t="shared" si="22"/>
        <v>117075.91878819744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507738.19975083158</v>
      </c>
      <c r="E133" s="522">
        <f>IF(+J96&lt;F132,J96,D133)</f>
        <v>56790.857142857145</v>
      </c>
      <c r="F133" s="523">
        <f t="shared" si="23"/>
        <v>450947.34260797442</v>
      </c>
      <c r="G133" s="523">
        <f t="shared" si="24"/>
        <v>479342.771179403</v>
      </c>
      <c r="H133" s="526">
        <f t="shared" si="21"/>
        <v>110690.12214555338</v>
      </c>
      <c r="I133" s="577">
        <f t="shared" si="22"/>
        <v>110690.12214555338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450947.34260797442</v>
      </c>
      <c r="E134" s="522">
        <f>IF(+J96&lt;F133,J96,D134)</f>
        <v>56790.857142857145</v>
      </c>
      <c r="F134" s="523">
        <f t="shared" si="23"/>
        <v>394156.48546511726</v>
      </c>
      <c r="G134" s="523">
        <f t="shared" si="24"/>
        <v>422551.91403654584</v>
      </c>
      <c r="H134" s="526">
        <f t="shared" si="21"/>
        <v>104304.32550290934</v>
      </c>
      <c r="I134" s="577">
        <f t="shared" si="22"/>
        <v>104304.32550290934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394156.48546511726</v>
      </c>
      <c r="E135" s="522">
        <f>IF(+J96&lt;F134,J96,D135)</f>
        <v>56790.857142857145</v>
      </c>
      <c r="F135" s="523">
        <f t="shared" si="23"/>
        <v>337365.62832226011</v>
      </c>
      <c r="G135" s="523">
        <f t="shared" si="24"/>
        <v>365761.05689368868</v>
      </c>
      <c r="H135" s="526">
        <f t="shared" si="21"/>
        <v>97918.528860265302</v>
      </c>
      <c r="I135" s="577">
        <f t="shared" si="22"/>
        <v>97918.528860265302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337365.62832226011</v>
      </c>
      <c r="E136" s="522">
        <f>IF(+J96&lt;F135,J96,D136)</f>
        <v>56790.857142857145</v>
      </c>
      <c r="F136" s="523">
        <f t="shared" si="23"/>
        <v>280574.77117940295</v>
      </c>
      <c r="G136" s="523">
        <f t="shared" si="24"/>
        <v>308970.19975083153</v>
      </c>
      <c r="H136" s="526">
        <f t="shared" si="21"/>
        <v>91532.732217621262</v>
      </c>
      <c r="I136" s="577">
        <f t="shared" si="22"/>
        <v>91532.732217621262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280574.77117940295</v>
      </c>
      <c r="E137" s="522">
        <f>IF(+J96&lt;F136,J96,D137)</f>
        <v>56790.857142857145</v>
      </c>
      <c r="F137" s="523">
        <f t="shared" si="23"/>
        <v>223783.91403654579</v>
      </c>
      <c r="G137" s="523">
        <f t="shared" si="24"/>
        <v>252179.34260797437</v>
      </c>
      <c r="H137" s="526">
        <f t="shared" si="21"/>
        <v>85146.935574977222</v>
      </c>
      <c r="I137" s="577">
        <f t="shared" si="22"/>
        <v>85146.935574977222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223783.91403654579</v>
      </c>
      <c r="E138" s="522">
        <f>IF(+J96&lt;F137,J96,D138)</f>
        <v>56790.857142857145</v>
      </c>
      <c r="F138" s="523">
        <f t="shared" si="23"/>
        <v>166993.05689368863</v>
      </c>
      <c r="G138" s="523">
        <f t="shared" si="24"/>
        <v>195388.48546511721</v>
      </c>
      <c r="H138" s="526">
        <f t="shared" si="21"/>
        <v>78761.138932333182</v>
      </c>
      <c r="I138" s="577">
        <f t="shared" si="22"/>
        <v>78761.138932333182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166993.05689368863</v>
      </c>
      <c r="E139" s="522">
        <f>IF(+J96&lt;F138,J96,D139)</f>
        <v>56790.857142857145</v>
      </c>
      <c r="F139" s="523">
        <f t="shared" si="23"/>
        <v>110202.19975083148</v>
      </c>
      <c r="G139" s="523">
        <f t="shared" si="24"/>
        <v>138597.62832226005</v>
      </c>
      <c r="H139" s="526">
        <f t="shared" si="21"/>
        <v>72375.342289689142</v>
      </c>
      <c r="I139" s="577">
        <f t="shared" si="22"/>
        <v>72375.342289689142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110202.19975083148</v>
      </c>
      <c r="E140" s="522">
        <f>IF(+J96&lt;F139,J96,D140)</f>
        <v>56790.857142857145</v>
      </c>
      <c r="F140" s="523">
        <f t="shared" si="23"/>
        <v>53411.342607974337</v>
      </c>
      <c r="G140" s="523">
        <f t="shared" si="24"/>
        <v>81806.771179402916</v>
      </c>
      <c r="H140" s="526">
        <f t="shared" si="21"/>
        <v>65989.545647045103</v>
      </c>
      <c r="I140" s="577">
        <f t="shared" si="22"/>
        <v>65989.545647045103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53411.342607974337</v>
      </c>
      <c r="E141" s="522">
        <f>IF(+J96&lt;F140,J96,D141)</f>
        <v>53411.342607974337</v>
      </c>
      <c r="F141" s="523">
        <f t="shared" si="23"/>
        <v>0</v>
      </c>
      <c r="G141" s="523">
        <f t="shared" si="24"/>
        <v>26705.671303987168</v>
      </c>
      <c r="H141" s="526">
        <f t="shared" si="21"/>
        <v>56414.237699407306</v>
      </c>
      <c r="I141" s="577">
        <f t="shared" si="22"/>
        <v>56414.237699407306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3"/>
        <v>0</v>
      </c>
      <c r="G142" s="523">
        <f t="shared" si="24"/>
        <v>0</v>
      </c>
      <c r="H142" s="526">
        <f t="shared" si="21"/>
        <v>0</v>
      </c>
      <c r="I142" s="577">
        <f t="shared" si="22"/>
        <v>0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1"/>
        <v>0</v>
      </c>
      <c r="I143" s="577">
        <f t="shared" si="22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1"/>
        <v>0</v>
      </c>
      <c r="I144" s="577">
        <f t="shared" si="22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1"/>
        <v>0</v>
      </c>
      <c r="I145" s="577">
        <f t="shared" si="22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1"/>
        <v>0</v>
      </c>
      <c r="I146" s="577">
        <f t="shared" si="22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1"/>
        <v>0</v>
      </c>
      <c r="I147" s="577">
        <f t="shared" si="22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1"/>
        <v>0</v>
      </c>
      <c r="I148" s="577">
        <f t="shared" si="22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1"/>
        <v>0</v>
      </c>
      <c r="I149" s="577">
        <f t="shared" si="22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1"/>
        <v>0</v>
      </c>
      <c r="I150" s="577">
        <f t="shared" si="22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1"/>
        <v>0</v>
      </c>
      <c r="I151" s="577">
        <f t="shared" si="22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1"/>
        <v>0</v>
      </c>
      <c r="I152" s="577">
        <f t="shared" si="22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1"/>
        <v>0</v>
      </c>
      <c r="I153" s="577">
        <f t="shared" si="22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1"/>
        <v>0</v>
      </c>
      <c r="I154" s="579">
        <f t="shared" si="22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>
      <c r="C155" s="374" t="s">
        <v>78</v>
      </c>
      <c r="D155" s="375"/>
      <c r="E155" s="375">
        <f>SUM(E99:E154)</f>
        <v>2385216</v>
      </c>
      <c r="F155" s="375"/>
      <c r="G155" s="375"/>
      <c r="H155" s="375">
        <f>SUM(H99:H154)</f>
        <v>8105685.4819710599</v>
      </c>
      <c r="I155" s="375">
        <f>SUM(I99:I154)</f>
        <v>8105685.4819710599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66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808601.25314846623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808601.25314846623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416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6516184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155147.23809523811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435</v>
      </c>
      <c r="E17" s="658" t="s">
        <v>435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>+G17</f>
        <v>398005</v>
      </c>
      <c r="L17" s="513">
        <f t="shared" ref="L17:L72" si="1">IF(K17&lt;&gt;0,+G17-K17,0)</f>
        <v>0</v>
      </c>
      <c r="M17" s="512">
        <f>+H17</f>
        <v>398005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963328.6150577974</v>
      </c>
      <c r="H18" s="639">
        <v>963328.6150577974</v>
      </c>
      <c r="I18" s="511">
        <f t="shared" si="0"/>
        <v>0</v>
      </c>
      <c r="J18" s="511"/>
      <c r="K18" s="518">
        <f>+G18</f>
        <v>963328.6150577974</v>
      </c>
      <c r="L18" s="519">
        <f t="shared" si="1"/>
        <v>0</v>
      </c>
      <c r="M18" s="518">
        <f>+H18</f>
        <v>963328.6150577974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156707.31707317074</v>
      </c>
      <c r="F19" s="631">
        <v>6111585.3658536579</v>
      </c>
      <c r="G19" s="630">
        <v>943412.03979891748</v>
      </c>
      <c r="H19" s="639">
        <v>943412.03979891748</v>
      </c>
      <c r="I19" s="511">
        <f t="shared" si="0"/>
        <v>0</v>
      </c>
      <c r="J19" s="511"/>
      <c r="K19" s="518">
        <f>+G19</f>
        <v>943412.03979891748</v>
      </c>
      <c r="L19" s="519">
        <f t="shared" ref="L19" si="4">IF(K19&lt;&gt;0,+G19-K19,0)</f>
        <v>0</v>
      </c>
      <c r="M19" s="518">
        <f>+H19</f>
        <v>943412.03979891748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784272.60448257579</v>
      </c>
      <c r="H20" s="639">
        <v>784272.60448257579</v>
      </c>
      <c r="I20" s="511">
        <f t="shared" si="0"/>
        <v>0</v>
      </c>
      <c r="J20" s="511"/>
      <c r="K20" s="518">
        <f>+G20</f>
        <v>784272.60448257579</v>
      </c>
      <c r="L20" s="519">
        <f t="shared" ref="L20" si="6">IF(K20&lt;&gt;0,+G20-K20,0)</f>
        <v>0</v>
      </c>
      <c r="M20" s="518">
        <f>+H20</f>
        <v>784272.60448257579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6051377.4685195684</v>
      </c>
      <c r="E21" s="630">
        <v>155147.23809523811</v>
      </c>
      <c r="F21" s="631">
        <v>5896230.2304243306</v>
      </c>
      <c r="G21" s="630">
        <v>788397.59733237652</v>
      </c>
      <c r="H21" s="639">
        <v>788397.59733237652</v>
      </c>
      <c r="I21" s="511">
        <f t="shared" si="0"/>
        <v>0</v>
      </c>
      <c r="J21" s="511"/>
      <c r="K21" s="518">
        <f>+G21</f>
        <v>788397.59733237652</v>
      </c>
      <c r="L21" s="519">
        <f t="shared" ref="L21" si="7">IF(K21&lt;&gt;0,+G21-K21,0)</f>
        <v>0</v>
      </c>
      <c r="M21" s="518">
        <f>+H21</f>
        <v>788397.59733237652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>IU</v>
      </c>
      <c r="C22" s="507">
        <f>IF(D11="","-",+C21+1)</f>
        <v>2022</v>
      </c>
      <c r="D22" s="523">
        <f>IF(F21+SUM(E$17:E21)=D$10,F21,D$10-SUM(E$17:E21))</f>
        <v>5888941.5180023229</v>
      </c>
      <c r="E22" s="522">
        <f>IF(+I14&lt;F21,I14,D22)</f>
        <v>155147.23809523811</v>
      </c>
      <c r="F22" s="523">
        <f t="shared" ref="F22:F72" si="8">+D22-E22</f>
        <v>5733794.279907085</v>
      </c>
      <c r="G22" s="524">
        <f t="shared" ref="G22:G48" si="9">+I$12*((D22+F22)/2)+E22</f>
        <v>808601.25314846623</v>
      </c>
      <c r="H22" s="491">
        <f t="shared" ref="H22:H48" si="10">+I$13*((D22+F22)/2)+E22</f>
        <v>808601.25314846623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5733794.279907085</v>
      </c>
      <c r="E23" s="522">
        <f>IF(+I14&lt;F22,I14,D23)</f>
        <v>155147.23809523811</v>
      </c>
      <c r="F23" s="523">
        <f t="shared" si="8"/>
        <v>5578647.0418118471</v>
      </c>
      <c r="G23" s="524">
        <f t="shared" si="9"/>
        <v>791155.86207694444</v>
      </c>
      <c r="H23" s="491">
        <f t="shared" si="10"/>
        <v>791155.86207694444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5578647.0418118471</v>
      </c>
      <c r="E24" s="522">
        <f>IF(+I14&lt;F23,I14,D24)</f>
        <v>155147.23809523811</v>
      </c>
      <c r="F24" s="523">
        <f t="shared" si="8"/>
        <v>5423499.8037166093</v>
      </c>
      <c r="G24" s="524">
        <f t="shared" si="9"/>
        <v>773710.47100542276</v>
      </c>
      <c r="H24" s="491">
        <f t="shared" si="10"/>
        <v>773710.47100542276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5423499.8037166093</v>
      </c>
      <c r="E25" s="522">
        <f>IF(+I14&lt;F24,I14,D25)</f>
        <v>155147.23809523811</v>
      </c>
      <c r="F25" s="523">
        <f t="shared" si="8"/>
        <v>5268352.5656213714</v>
      </c>
      <c r="G25" s="524">
        <f t="shared" si="9"/>
        <v>756265.07993390097</v>
      </c>
      <c r="H25" s="491">
        <f t="shared" si="10"/>
        <v>756265.07993390097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5268352.5656213714</v>
      </c>
      <c r="E26" s="522">
        <f>IF(+I14&lt;F25,I14,D26)</f>
        <v>155147.23809523811</v>
      </c>
      <c r="F26" s="523">
        <f t="shared" si="8"/>
        <v>5113205.3275261335</v>
      </c>
      <c r="G26" s="524">
        <f t="shared" si="9"/>
        <v>738819.68886237941</v>
      </c>
      <c r="H26" s="491">
        <f t="shared" si="10"/>
        <v>738819.68886237941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5113205.3275261335</v>
      </c>
      <c r="E27" s="522">
        <f>IF(+I14&lt;F26,I14,D27)</f>
        <v>155147.23809523811</v>
      </c>
      <c r="F27" s="523">
        <f t="shared" si="8"/>
        <v>4958058.0894308956</v>
      </c>
      <c r="G27" s="524">
        <f t="shared" si="9"/>
        <v>721374.2977908575</v>
      </c>
      <c r="H27" s="491">
        <f t="shared" si="10"/>
        <v>721374.2977908575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4958058.0894308956</v>
      </c>
      <c r="E28" s="522">
        <f>IF(+I14&lt;F27,I14,D28)</f>
        <v>155147.23809523811</v>
      </c>
      <c r="F28" s="523">
        <f t="shared" si="8"/>
        <v>4802910.8513356578</v>
      </c>
      <c r="G28" s="524">
        <f t="shared" si="9"/>
        <v>703928.90671933594</v>
      </c>
      <c r="H28" s="491">
        <f t="shared" si="10"/>
        <v>703928.90671933594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4802910.8513356578</v>
      </c>
      <c r="E29" s="522">
        <f>IF(+I14&lt;F28,I14,D29)</f>
        <v>155147.23809523811</v>
      </c>
      <c r="F29" s="523">
        <f t="shared" si="8"/>
        <v>4647763.6132404199</v>
      </c>
      <c r="G29" s="524">
        <f t="shared" si="9"/>
        <v>686483.51564781414</v>
      </c>
      <c r="H29" s="491">
        <f t="shared" si="10"/>
        <v>686483.51564781414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4647763.6132404199</v>
      </c>
      <c r="E30" s="522">
        <f>IF(+I14&lt;F29,I14,D30)</f>
        <v>155147.23809523811</v>
      </c>
      <c r="F30" s="523">
        <f t="shared" si="8"/>
        <v>4492616.375145182</v>
      </c>
      <c r="G30" s="524">
        <f t="shared" si="9"/>
        <v>669038.12457629247</v>
      </c>
      <c r="H30" s="491">
        <f t="shared" si="10"/>
        <v>669038.12457629247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4492616.375145182</v>
      </c>
      <c r="E31" s="522">
        <f>IF(+I14&lt;F30,I14,D31)</f>
        <v>155147.23809523811</v>
      </c>
      <c r="F31" s="523">
        <f t="shared" si="8"/>
        <v>4337469.1370499441</v>
      </c>
      <c r="G31" s="524">
        <f t="shared" si="9"/>
        <v>651592.73350477067</v>
      </c>
      <c r="H31" s="491">
        <f t="shared" si="10"/>
        <v>651592.73350477067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4337469.1370499441</v>
      </c>
      <c r="E32" s="522">
        <f>IF(+I14&lt;F31,I14,D32)</f>
        <v>155147.23809523811</v>
      </c>
      <c r="F32" s="523">
        <f t="shared" si="8"/>
        <v>4182321.8989547063</v>
      </c>
      <c r="G32" s="524">
        <f t="shared" si="9"/>
        <v>634147.34243324911</v>
      </c>
      <c r="H32" s="491">
        <f t="shared" si="10"/>
        <v>634147.34243324911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4182321.8989547063</v>
      </c>
      <c r="E33" s="522">
        <f>IF(+I14&lt;F32,I14,D33)</f>
        <v>155147.23809523811</v>
      </c>
      <c r="F33" s="523">
        <f t="shared" si="8"/>
        <v>4027174.6608594684</v>
      </c>
      <c r="G33" s="524">
        <f t="shared" si="9"/>
        <v>616701.9513617272</v>
      </c>
      <c r="H33" s="491">
        <f t="shared" si="10"/>
        <v>616701.9513617272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4027174.6608594684</v>
      </c>
      <c r="E34" s="522">
        <f>IF(+I14&lt;F33,I14,D34)</f>
        <v>155147.23809523811</v>
      </c>
      <c r="F34" s="523">
        <f t="shared" si="8"/>
        <v>3872027.4227642305</v>
      </c>
      <c r="G34" s="524">
        <f t="shared" si="9"/>
        <v>599256.56029020553</v>
      </c>
      <c r="H34" s="491">
        <f t="shared" si="10"/>
        <v>599256.56029020553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3872027.4227642305</v>
      </c>
      <c r="E35" s="522">
        <f>IF(+I14&lt;F34,I14,D35)</f>
        <v>155147.23809523811</v>
      </c>
      <c r="F35" s="523">
        <f t="shared" si="8"/>
        <v>3716880.1846689926</v>
      </c>
      <c r="G35" s="524">
        <f t="shared" si="9"/>
        <v>581811.16921868385</v>
      </c>
      <c r="H35" s="491">
        <f t="shared" si="10"/>
        <v>581811.16921868385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3716880.1846689926</v>
      </c>
      <c r="E36" s="522">
        <f>IF(+I14&lt;F35,I14,D36)</f>
        <v>155147.23809523811</v>
      </c>
      <c r="F36" s="523">
        <f t="shared" si="8"/>
        <v>3561732.9465737548</v>
      </c>
      <c r="G36" s="524">
        <f t="shared" si="9"/>
        <v>564365.77814716217</v>
      </c>
      <c r="H36" s="491">
        <f t="shared" si="10"/>
        <v>564365.77814716217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3561732.9465737548</v>
      </c>
      <c r="E37" s="522">
        <f>IF(+I14&lt;F36,I14,D37)</f>
        <v>155147.23809523811</v>
      </c>
      <c r="F37" s="523">
        <f t="shared" si="8"/>
        <v>3406585.7084785169</v>
      </c>
      <c r="G37" s="524">
        <f t="shared" si="9"/>
        <v>546920.38707564038</v>
      </c>
      <c r="H37" s="491">
        <f t="shared" si="10"/>
        <v>546920.38707564038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3406585.7084785169</v>
      </c>
      <c r="E38" s="522">
        <f>IF(+I14&lt;F37,I14,D38)</f>
        <v>155147.23809523811</v>
      </c>
      <c r="F38" s="523">
        <f t="shared" si="8"/>
        <v>3251438.470383279</v>
      </c>
      <c r="G38" s="524">
        <f t="shared" si="9"/>
        <v>529474.9960041187</v>
      </c>
      <c r="H38" s="491">
        <f t="shared" si="10"/>
        <v>529474.9960041187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3251438.470383279</v>
      </c>
      <c r="E39" s="522">
        <f>IF(+I14&lt;F38,I14,D39)</f>
        <v>155147.23809523811</v>
      </c>
      <c r="F39" s="523">
        <f t="shared" si="8"/>
        <v>3096291.2322880412</v>
      </c>
      <c r="G39" s="524">
        <f t="shared" si="9"/>
        <v>512029.60493259697</v>
      </c>
      <c r="H39" s="491">
        <f t="shared" si="10"/>
        <v>512029.60493259697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3096291.2322880412</v>
      </c>
      <c r="E40" s="522">
        <f>IF(+I14&lt;F39,I14,D40)</f>
        <v>155147.23809523811</v>
      </c>
      <c r="F40" s="523">
        <f t="shared" si="8"/>
        <v>2941143.9941928033</v>
      </c>
      <c r="G40" s="524">
        <f t="shared" si="9"/>
        <v>494584.21386107523</v>
      </c>
      <c r="H40" s="491">
        <f t="shared" si="10"/>
        <v>494584.21386107523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2941143.9941928033</v>
      </c>
      <c r="E41" s="522">
        <f>IF(+I14&lt;F40,I14,D41)</f>
        <v>155147.23809523811</v>
      </c>
      <c r="F41" s="523">
        <f t="shared" si="8"/>
        <v>2785996.7560975654</v>
      </c>
      <c r="G41" s="524">
        <f t="shared" si="9"/>
        <v>477138.82278955349</v>
      </c>
      <c r="H41" s="491">
        <f t="shared" si="10"/>
        <v>477138.82278955349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2785996.7560975654</v>
      </c>
      <c r="E42" s="522">
        <f>IF(+I14&lt;F41,I14,D42)</f>
        <v>155147.23809523811</v>
      </c>
      <c r="F42" s="523">
        <f t="shared" si="8"/>
        <v>2630849.5180023275</v>
      </c>
      <c r="G42" s="524">
        <f t="shared" si="9"/>
        <v>459693.43171803182</v>
      </c>
      <c r="H42" s="491">
        <f t="shared" si="10"/>
        <v>459693.43171803182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2630849.5180023275</v>
      </c>
      <c r="E43" s="522">
        <f>IF(+I14&lt;F42,I14,D43)</f>
        <v>155147.23809523811</v>
      </c>
      <c r="F43" s="523">
        <f t="shared" si="8"/>
        <v>2475702.2799070897</v>
      </c>
      <c r="G43" s="524">
        <f t="shared" si="9"/>
        <v>442248.04064651008</v>
      </c>
      <c r="H43" s="491">
        <f t="shared" si="10"/>
        <v>442248.04064651008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2475702.2799070897</v>
      </c>
      <c r="E44" s="522">
        <f>IF(+I14&lt;F43,I14,D44)</f>
        <v>155147.23809523811</v>
      </c>
      <c r="F44" s="523">
        <f t="shared" si="8"/>
        <v>2320555.0418118518</v>
      </c>
      <c r="G44" s="524">
        <f t="shared" si="9"/>
        <v>424802.64957498835</v>
      </c>
      <c r="H44" s="491">
        <f t="shared" si="10"/>
        <v>424802.64957498835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2320555.0418118518</v>
      </c>
      <c r="E45" s="522">
        <f>IF(+I14&lt;F44,I14,D45)</f>
        <v>155147.23809523811</v>
      </c>
      <c r="F45" s="523">
        <f t="shared" si="8"/>
        <v>2165407.8037166139</v>
      </c>
      <c r="G45" s="524">
        <f t="shared" si="9"/>
        <v>407357.25850346661</v>
      </c>
      <c r="H45" s="491">
        <f t="shared" si="10"/>
        <v>407357.25850346661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2165407.8037166139</v>
      </c>
      <c r="E46" s="522">
        <f>IF(+I14&lt;F45,I14,D46)</f>
        <v>155147.23809523811</v>
      </c>
      <c r="F46" s="523">
        <f t="shared" si="8"/>
        <v>2010260.5656213758</v>
      </c>
      <c r="G46" s="524">
        <f t="shared" si="9"/>
        <v>389911.86743194493</v>
      </c>
      <c r="H46" s="491">
        <f t="shared" si="10"/>
        <v>389911.86743194493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2010260.5656213758</v>
      </c>
      <c r="E47" s="522">
        <f>IF(+I14&lt;F46,I14,D47)</f>
        <v>155147.23809523811</v>
      </c>
      <c r="F47" s="523">
        <f t="shared" si="8"/>
        <v>1855113.3275261377</v>
      </c>
      <c r="G47" s="524">
        <f t="shared" si="9"/>
        <v>372466.47636042314</v>
      </c>
      <c r="H47" s="491">
        <f t="shared" si="10"/>
        <v>372466.47636042314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1855113.3275261377</v>
      </c>
      <c r="E48" s="522">
        <f>IF(+I14&lt;F47,I14,D48)</f>
        <v>155147.23809523811</v>
      </c>
      <c r="F48" s="523">
        <f t="shared" si="8"/>
        <v>1699966.0894308996</v>
      </c>
      <c r="G48" s="524">
        <f t="shared" si="9"/>
        <v>355021.08528890141</v>
      </c>
      <c r="H48" s="491">
        <f t="shared" si="10"/>
        <v>355021.08528890141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1699966.0894308996</v>
      </c>
      <c r="E49" s="522">
        <f>IF(+I14&lt;F48,I14,D49)</f>
        <v>155147.23809523811</v>
      </c>
      <c r="F49" s="523">
        <f t="shared" si="8"/>
        <v>1544818.8513356615</v>
      </c>
      <c r="G49" s="524">
        <f t="shared" ref="G49:G72" si="11">+I$12*((D49+F49)/2)+E49</f>
        <v>337575.69421737967</v>
      </c>
      <c r="H49" s="491">
        <f t="shared" ref="H49:H72" si="12">+I$13*((D49+F49)/2)+E49</f>
        <v>337575.69421737967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1544818.8513356615</v>
      </c>
      <c r="E50" s="522">
        <f>IF(+I14&lt;F49,I14,D50)</f>
        <v>155147.23809523811</v>
      </c>
      <c r="F50" s="523">
        <f t="shared" si="8"/>
        <v>1389671.6132404234</v>
      </c>
      <c r="G50" s="524">
        <f t="shared" si="11"/>
        <v>320130.30314585788</v>
      </c>
      <c r="H50" s="491">
        <f t="shared" si="12"/>
        <v>320130.30314585788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1389671.6132404234</v>
      </c>
      <c r="E51" s="522">
        <f>IF(+I14&lt;F50,I14,D51)</f>
        <v>155147.23809523811</v>
      </c>
      <c r="F51" s="523">
        <f t="shared" si="8"/>
        <v>1234524.3751451853</v>
      </c>
      <c r="G51" s="524">
        <f t="shared" si="11"/>
        <v>302684.91207433614</v>
      </c>
      <c r="H51" s="491">
        <f t="shared" si="12"/>
        <v>302684.91207433614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1234524.3751451853</v>
      </c>
      <c r="E52" s="522">
        <f>IF(+I14&lt;F51,I14,D52)</f>
        <v>155147.23809523811</v>
      </c>
      <c r="F52" s="523">
        <f t="shared" si="8"/>
        <v>1079377.1370499472</v>
      </c>
      <c r="G52" s="524">
        <f t="shared" si="11"/>
        <v>285239.52100281441</v>
      </c>
      <c r="H52" s="491">
        <f t="shared" si="12"/>
        <v>285239.52100281441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1079377.1370499472</v>
      </c>
      <c r="E53" s="522">
        <f>IF(+I14&lt;F52,I14,D53)</f>
        <v>155147.23809523811</v>
      </c>
      <c r="F53" s="523">
        <f t="shared" si="8"/>
        <v>924229.89895470906</v>
      </c>
      <c r="G53" s="524">
        <f t="shared" si="11"/>
        <v>267794.12993129267</v>
      </c>
      <c r="H53" s="491">
        <f t="shared" si="12"/>
        <v>267794.12993129267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924229.89895470906</v>
      </c>
      <c r="E54" s="522">
        <f>IF(+I14&lt;F53,I14,D54)</f>
        <v>155147.23809523811</v>
      </c>
      <c r="F54" s="523">
        <f t="shared" si="8"/>
        <v>769082.66085947095</v>
      </c>
      <c r="G54" s="524">
        <f t="shared" si="11"/>
        <v>250348.73885977094</v>
      </c>
      <c r="H54" s="491">
        <f t="shared" si="12"/>
        <v>250348.73885977094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769082.66085947095</v>
      </c>
      <c r="E55" s="522">
        <f>IF(+I14&lt;F54,I14,D55)</f>
        <v>155147.23809523811</v>
      </c>
      <c r="F55" s="523">
        <f t="shared" si="8"/>
        <v>613935.42276423285</v>
      </c>
      <c r="G55" s="524">
        <f t="shared" si="11"/>
        <v>232903.34778824917</v>
      </c>
      <c r="H55" s="491">
        <f t="shared" si="12"/>
        <v>232903.34778824917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613935.42276423285</v>
      </c>
      <c r="E56" s="522">
        <f>IF(+I14&lt;F55,I14,D56)</f>
        <v>155147.23809523811</v>
      </c>
      <c r="F56" s="523">
        <f t="shared" si="8"/>
        <v>458788.18466899474</v>
      </c>
      <c r="G56" s="524">
        <f t="shared" si="11"/>
        <v>215457.95671672744</v>
      </c>
      <c r="H56" s="491">
        <f t="shared" si="12"/>
        <v>215457.95671672744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458788.18466899474</v>
      </c>
      <c r="E57" s="522">
        <f>IF(+I14&lt;F56,I14,D57)</f>
        <v>155147.23809523811</v>
      </c>
      <c r="F57" s="523">
        <f t="shared" si="8"/>
        <v>303640.94657375664</v>
      </c>
      <c r="G57" s="524">
        <f t="shared" si="11"/>
        <v>198012.56564520567</v>
      </c>
      <c r="H57" s="491">
        <f t="shared" si="12"/>
        <v>198012.56564520567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303640.94657375664</v>
      </c>
      <c r="E58" s="522">
        <f>IF(+I14&lt;F57,I14,D58)</f>
        <v>155147.23809523811</v>
      </c>
      <c r="F58" s="523">
        <f t="shared" si="8"/>
        <v>148493.70847851853</v>
      </c>
      <c r="G58" s="524">
        <f t="shared" si="11"/>
        <v>180567.17457368394</v>
      </c>
      <c r="H58" s="491">
        <f t="shared" si="12"/>
        <v>180567.17457368394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148493.70847851853</v>
      </c>
      <c r="E59" s="522">
        <f>IF(+I14&lt;F58,I14,D59)</f>
        <v>148493.70847851853</v>
      </c>
      <c r="F59" s="523">
        <f t="shared" si="8"/>
        <v>0</v>
      </c>
      <c r="G59" s="524">
        <f t="shared" si="11"/>
        <v>156842.328949861</v>
      </c>
      <c r="H59" s="491">
        <f t="shared" si="12"/>
        <v>156842.328949861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11"/>
        <v>0</v>
      </c>
      <c r="H60" s="491">
        <f t="shared" si="12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6516184</v>
      </c>
      <c r="F73" s="375"/>
      <c r="G73" s="375">
        <f>SUM(G17:G72)</f>
        <v>22333874.098481312</v>
      </c>
      <c r="H73" s="375">
        <f>SUM(H17:H72)</f>
        <v>22333874.098481312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784272.60448257579</v>
      </c>
      <c r="N87" s="546">
        <f>IF(J92&lt;D11,0,VLOOKUP(J92,C17:O72,11))</f>
        <v>784272.60448257579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806509.06488040695</v>
      </c>
      <c r="N88" s="550">
        <f>IF(J92&lt;D11,0,VLOOKUP(J92,C99:P154,7))</f>
        <v>806509.06488040695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22236.460397831164</v>
      </c>
      <c r="N89" s="555">
        <f>+N88-N87</f>
        <v>22236.460397831164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6516184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155147.23809523811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13">+I99-H99</f>
        <v>0</v>
      </c>
      <c r="K99" s="514"/>
      <c r="L99" s="512">
        <f>+H99</f>
        <v>466053.74744652997</v>
      </c>
      <c r="M99" s="513">
        <f t="shared" ref="M99:M130" si="14">IF(L99&lt;&gt;0,+H99-L99,0)</f>
        <v>0</v>
      </c>
      <c r="N99" s="512">
        <f>+I99</f>
        <v>466053.74744652997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13"/>
        <v>0</v>
      </c>
      <c r="K100" s="514"/>
      <c r="L100" s="655">
        <f>+H100</f>
        <v>825629.55463111226</v>
      </c>
      <c r="M100" s="514">
        <f t="shared" si="14"/>
        <v>0</v>
      </c>
      <c r="N100" s="655">
        <f>+I100</f>
        <v>825629.55463111226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>IU</v>
      </c>
      <c r="C101" s="507">
        <f>IF(D93="","-",+C100+1)</f>
        <v>2019</v>
      </c>
      <c r="D101" s="629">
        <v>6284133.8928571427</v>
      </c>
      <c r="E101" s="630">
        <v>151539.16279069768</v>
      </c>
      <c r="F101" s="631">
        <v>6132594.7300664447</v>
      </c>
      <c r="G101" s="631">
        <v>6208364.3114617933</v>
      </c>
      <c r="H101" s="633">
        <v>816085.87182179838</v>
      </c>
      <c r="I101" s="634">
        <v>816085.87182179838</v>
      </c>
      <c r="J101" s="514">
        <f t="shared" si="13"/>
        <v>0</v>
      </c>
      <c r="K101" s="514"/>
      <c r="L101" s="655">
        <f>+H101</f>
        <v>816085.87182179838</v>
      </c>
      <c r="M101" s="514">
        <f t="shared" ref="M101:M102" si="18">IF(L101&lt;&gt;0,+H101-L101,0)</f>
        <v>0</v>
      </c>
      <c r="N101" s="655">
        <f>+I101</f>
        <v>816085.87182179838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6132594.7300664447</v>
      </c>
      <c r="E102" s="630">
        <v>155147.23809523811</v>
      </c>
      <c r="F102" s="631">
        <v>5977447.4919712069</v>
      </c>
      <c r="G102" s="631">
        <v>6055021.1110188253</v>
      </c>
      <c r="H102" s="633">
        <v>806509.06488040695</v>
      </c>
      <c r="I102" s="634">
        <v>806509.06488040695</v>
      </c>
      <c r="J102" s="514">
        <f t="shared" si="13"/>
        <v>0</v>
      </c>
      <c r="K102" s="514"/>
      <c r="L102" s="655">
        <f>+H102</f>
        <v>806509.06488040695</v>
      </c>
      <c r="M102" s="514">
        <f t="shared" si="18"/>
        <v>0</v>
      </c>
      <c r="N102" s="655">
        <f>+I102</f>
        <v>806509.06488040695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5977447.4919712069</v>
      </c>
      <c r="E103" s="522">
        <f>IF(+J96&lt;F102,J96,D103)</f>
        <v>155147.23809523811</v>
      </c>
      <c r="F103" s="523">
        <f t="shared" ref="F103:F130" si="19">+D103-E103</f>
        <v>5822300.253875969</v>
      </c>
      <c r="G103" s="523">
        <f t="shared" ref="G103:G130" si="20">+(F103+D103)/2</f>
        <v>5899873.8729235884</v>
      </c>
      <c r="H103" s="526">
        <f t="shared" ref="H103:H154" si="21">+J$94*G103+E103</f>
        <v>818553.22746015398</v>
      </c>
      <c r="I103" s="577">
        <f t="shared" ref="I103:I154" si="22">+J$95*G103+E103</f>
        <v>818553.22746015398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5822300.253875969</v>
      </c>
      <c r="E104" s="522">
        <f>IF(+J96&lt;F103,J96,D104)</f>
        <v>155147.23809523811</v>
      </c>
      <c r="F104" s="523">
        <f t="shared" si="19"/>
        <v>5667153.0157807311</v>
      </c>
      <c r="G104" s="523">
        <f t="shared" si="20"/>
        <v>5744726.6348283496</v>
      </c>
      <c r="H104" s="526">
        <f t="shared" si="21"/>
        <v>801107.83638863207</v>
      </c>
      <c r="I104" s="577">
        <f t="shared" si="22"/>
        <v>801107.83638863207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5667153.0157807311</v>
      </c>
      <c r="E105" s="522">
        <f>IF(+J96&lt;F104,J96,D105)</f>
        <v>155147.23809523811</v>
      </c>
      <c r="F105" s="523">
        <f t="shared" si="19"/>
        <v>5512005.7776854932</v>
      </c>
      <c r="G105" s="523">
        <f t="shared" si="20"/>
        <v>5589579.3967331126</v>
      </c>
      <c r="H105" s="526">
        <f t="shared" si="21"/>
        <v>783662.44531711051</v>
      </c>
      <c r="I105" s="577">
        <f t="shared" si="22"/>
        <v>783662.44531711051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5512005.7776854932</v>
      </c>
      <c r="E106" s="522">
        <f>IF(+J96&lt;F105,J96,D106)</f>
        <v>155147.23809523811</v>
      </c>
      <c r="F106" s="523">
        <f t="shared" si="19"/>
        <v>5356858.5395902554</v>
      </c>
      <c r="G106" s="523">
        <f t="shared" si="20"/>
        <v>5434432.1586378738</v>
      </c>
      <c r="H106" s="526">
        <f t="shared" si="21"/>
        <v>766217.05424558872</v>
      </c>
      <c r="I106" s="577">
        <f t="shared" si="22"/>
        <v>766217.05424558872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5356858.5395902554</v>
      </c>
      <c r="E107" s="522">
        <f>IF(+J96&lt;F106,J96,D107)</f>
        <v>155147.23809523811</v>
      </c>
      <c r="F107" s="523">
        <f t="shared" si="19"/>
        <v>5201711.3014950175</v>
      </c>
      <c r="G107" s="523">
        <f t="shared" si="20"/>
        <v>5279284.9205426369</v>
      </c>
      <c r="H107" s="526">
        <f t="shared" si="21"/>
        <v>748771.66317406704</v>
      </c>
      <c r="I107" s="577">
        <f t="shared" si="22"/>
        <v>748771.66317406704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5201711.3014950175</v>
      </c>
      <c r="E108" s="522">
        <f>IF(+J96&lt;F107,J96,D108)</f>
        <v>155147.23809523811</v>
      </c>
      <c r="F108" s="523">
        <f t="shared" si="19"/>
        <v>5046564.0633997796</v>
      </c>
      <c r="G108" s="523">
        <f t="shared" si="20"/>
        <v>5124137.6824473981</v>
      </c>
      <c r="H108" s="526">
        <f t="shared" si="21"/>
        <v>731326.27210254525</v>
      </c>
      <c r="I108" s="577">
        <f t="shared" si="22"/>
        <v>731326.27210254525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5046564.0633997796</v>
      </c>
      <c r="E109" s="522">
        <f>IF(+J96&lt;F108,J96,D109)</f>
        <v>155147.23809523811</v>
      </c>
      <c r="F109" s="523">
        <f t="shared" si="19"/>
        <v>4891416.8253045417</v>
      </c>
      <c r="G109" s="523">
        <f t="shared" si="20"/>
        <v>4968990.4443521611</v>
      </c>
      <c r="H109" s="526">
        <f t="shared" si="21"/>
        <v>713880.88103102357</v>
      </c>
      <c r="I109" s="577">
        <f t="shared" si="22"/>
        <v>713880.88103102357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4891416.8253045417</v>
      </c>
      <c r="E110" s="522">
        <f>IF(+J96&lt;F109,J96,D110)</f>
        <v>155147.23809523811</v>
      </c>
      <c r="F110" s="523">
        <f t="shared" si="19"/>
        <v>4736269.5872093039</v>
      </c>
      <c r="G110" s="523">
        <f t="shared" si="20"/>
        <v>4813843.2062569223</v>
      </c>
      <c r="H110" s="526">
        <f t="shared" si="21"/>
        <v>696435.48995950178</v>
      </c>
      <c r="I110" s="577">
        <f t="shared" si="22"/>
        <v>696435.48995950178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4736269.5872093039</v>
      </c>
      <c r="E111" s="522">
        <f>IF(+J96&lt;F110,J96,D111)</f>
        <v>155147.23809523811</v>
      </c>
      <c r="F111" s="523">
        <f t="shared" si="19"/>
        <v>4581122.349114066</v>
      </c>
      <c r="G111" s="523">
        <f t="shared" si="20"/>
        <v>4658695.9681616854</v>
      </c>
      <c r="H111" s="526">
        <f t="shared" si="21"/>
        <v>678990.09888798022</v>
      </c>
      <c r="I111" s="577">
        <f t="shared" si="22"/>
        <v>678990.09888798022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4581122.349114066</v>
      </c>
      <c r="E112" s="522">
        <f>IF(+J96&lt;F111,J96,D112)</f>
        <v>155147.23809523811</v>
      </c>
      <c r="F112" s="523">
        <f t="shared" si="19"/>
        <v>4425975.1110188281</v>
      </c>
      <c r="G112" s="523">
        <f t="shared" si="20"/>
        <v>4503548.7300664466</v>
      </c>
      <c r="H112" s="526">
        <f t="shared" si="21"/>
        <v>661544.70781645831</v>
      </c>
      <c r="I112" s="577">
        <f t="shared" si="22"/>
        <v>661544.70781645831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4425975.1110188281</v>
      </c>
      <c r="E113" s="522">
        <f>IF(+J96&lt;F112,J96,D113)</f>
        <v>155147.23809523811</v>
      </c>
      <c r="F113" s="523">
        <f t="shared" si="19"/>
        <v>4270827.8729235902</v>
      </c>
      <c r="G113" s="523">
        <f t="shared" si="20"/>
        <v>4348401.4919712096</v>
      </c>
      <c r="H113" s="526">
        <f t="shared" si="21"/>
        <v>644099.31674493675</v>
      </c>
      <c r="I113" s="577">
        <f t="shared" si="22"/>
        <v>644099.31674493675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4270827.8729235902</v>
      </c>
      <c r="E114" s="522">
        <f>IF(+J96&lt;F113,J96,D114)</f>
        <v>155147.23809523811</v>
      </c>
      <c r="F114" s="523">
        <f t="shared" si="19"/>
        <v>4115680.6348283524</v>
      </c>
      <c r="G114" s="523">
        <f t="shared" si="20"/>
        <v>4193254.2538759713</v>
      </c>
      <c r="H114" s="526">
        <f t="shared" si="21"/>
        <v>626653.92567341495</v>
      </c>
      <c r="I114" s="577">
        <f t="shared" si="22"/>
        <v>626653.92567341495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4115680.6348283524</v>
      </c>
      <c r="E115" s="522">
        <f>IF(+J96&lt;F114,J96,D115)</f>
        <v>155147.23809523811</v>
      </c>
      <c r="F115" s="523">
        <f t="shared" si="19"/>
        <v>3960533.3967331145</v>
      </c>
      <c r="G115" s="523">
        <f t="shared" si="20"/>
        <v>4038107.0157807334</v>
      </c>
      <c r="H115" s="526">
        <f t="shared" si="21"/>
        <v>609208.53460189328</v>
      </c>
      <c r="I115" s="577">
        <f t="shared" si="22"/>
        <v>609208.53460189328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3960533.3967331145</v>
      </c>
      <c r="E116" s="522">
        <f>IF(+J96&lt;F115,J96,D116)</f>
        <v>155147.23809523811</v>
      </c>
      <c r="F116" s="523">
        <f t="shared" si="19"/>
        <v>3805386.1586378766</v>
      </c>
      <c r="G116" s="523">
        <f t="shared" si="20"/>
        <v>3882959.7776854956</v>
      </c>
      <c r="H116" s="526">
        <f t="shared" si="21"/>
        <v>591763.1435303716</v>
      </c>
      <c r="I116" s="577">
        <f t="shared" si="22"/>
        <v>591763.1435303716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3805386.1586378766</v>
      </c>
      <c r="E117" s="522">
        <f>IF(+J96&lt;F116,J96,D117)</f>
        <v>155147.23809523811</v>
      </c>
      <c r="F117" s="523">
        <f t="shared" si="19"/>
        <v>3650238.9205426387</v>
      </c>
      <c r="G117" s="523">
        <f t="shared" si="20"/>
        <v>3727812.5395902577</v>
      </c>
      <c r="H117" s="526">
        <f t="shared" si="21"/>
        <v>574317.75245884981</v>
      </c>
      <c r="I117" s="577">
        <f t="shared" si="22"/>
        <v>574317.75245884981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3650238.9205426387</v>
      </c>
      <c r="E118" s="522">
        <f>IF(+J96&lt;F117,J96,D118)</f>
        <v>155147.23809523811</v>
      </c>
      <c r="F118" s="523">
        <f t="shared" si="19"/>
        <v>3495091.6824474009</v>
      </c>
      <c r="G118" s="523">
        <f t="shared" si="20"/>
        <v>3572665.3014950198</v>
      </c>
      <c r="H118" s="526">
        <f t="shared" si="21"/>
        <v>556872.36138732801</v>
      </c>
      <c r="I118" s="577">
        <f t="shared" si="22"/>
        <v>556872.36138732801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3495091.6824474009</v>
      </c>
      <c r="E119" s="522">
        <f>IF(+J96&lt;F118,J96,D119)</f>
        <v>155147.23809523811</v>
      </c>
      <c r="F119" s="523">
        <f t="shared" si="19"/>
        <v>3339944.444352163</v>
      </c>
      <c r="G119" s="523">
        <f t="shared" si="20"/>
        <v>3417518.0633997819</v>
      </c>
      <c r="H119" s="526">
        <f t="shared" si="21"/>
        <v>539426.97031580633</v>
      </c>
      <c r="I119" s="577">
        <f t="shared" si="22"/>
        <v>539426.97031580633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3339944.444352163</v>
      </c>
      <c r="E120" s="522">
        <f>IF(+J96&lt;F119,J96,D120)</f>
        <v>155147.23809523811</v>
      </c>
      <c r="F120" s="523">
        <f t="shared" si="19"/>
        <v>3184797.2062569251</v>
      </c>
      <c r="G120" s="523">
        <f t="shared" si="20"/>
        <v>3262370.8253045441</v>
      </c>
      <c r="H120" s="526">
        <f t="shared" si="21"/>
        <v>521981.57924428466</v>
      </c>
      <c r="I120" s="577">
        <f t="shared" si="22"/>
        <v>521981.57924428466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3184797.2062569251</v>
      </c>
      <c r="E121" s="522">
        <f>IF(+J96&lt;F120,J96,D121)</f>
        <v>155147.23809523811</v>
      </c>
      <c r="F121" s="523">
        <f t="shared" si="19"/>
        <v>3029649.9681616873</v>
      </c>
      <c r="G121" s="523">
        <f t="shared" si="20"/>
        <v>3107223.5872093062</v>
      </c>
      <c r="H121" s="526">
        <f t="shared" si="21"/>
        <v>504536.18817276292</v>
      </c>
      <c r="I121" s="577">
        <f t="shared" si="22"/>
        <v>504536.18817276292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3029649.9681616873</v>
      </c>
      <c r="E122" s="522">
        <f>IF(+J96&lt;F121,J96,D122)</f>
        <v>155147.23809523811</v>
      </c>
      <c r="F122" s="523">
        <f t="shared" si="19"/>
        <v>2874502.7300664494</v>
      </c>
      <c r="G122" s="523">
        <f t="shared" si="20"/>
        <v>2952076.3491140683</v>
      </c>
      <c r="H122" s="526">
        <f t="shared" si="21"/>
        <v>487090.79710124119</v>
      </c>
      <c r="I122" s="577">
        <f t="shared" si="22"/>
        <v>487090.79710124119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2874502.7300664494</v>
      </c>
      <c r="E123" s="522">
        <f>IF(+J96&lt;F122,J96,D123)</f>
        <v>155147.23809523811</v>
      </c>
      <c r="F123" s="523">
        <f t="shared" si="19"/>
        <v>2719355.4919712115</v>
      </c>
      <c r="G123" s="523">
        <f t="shared" si="20"/>
        <v>2796929.1110188304</v>
      </c>
      <c r="H123" s="526">
        <f t="shared" si="21"/>
        <v>469645.40602971951</v>
      </c>
      <c r="I123" s="577">
        <f t="shared" si="22"/>
        <v>469645.40602971951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2719355.4919712115</v>
      </c>
      <c r="E124" s="522">
        <f>IF(+J96&lt;F123,J96,D124)</f>
        <v>155147.23809523811</v>
      </c>
      <c r="F124" s="523">
        <f t="shared" si="19"/>
        <v>2564208.2538759736</v>
      </c>
      <c r="G124" s="523">
        <f t="shared" si="20"/>
        <v>2641781.8729235926</v>
      </c>
      <c r="H124" s="526">
        <f t="shared" si="21"/>
        <v>452200.01495819777</v>
      </c>
      <c r="I124" s="577">
        <f t="shared" si="22"/>
        <v>452200.01495819777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2564208.2538759736</v>
      </c>
      <c r="E125" s="522">
        <f>IF(+J96&lt;F124,J96,D125)</f>
        <v>155147.23809523811</v>
      </c>
      <c r="F125" s="523">
        <f t="shared" si="19"/>
        <v>2409061.0157807358</v>
      </c>
      <c r="G125" s="523">
        <f t="shared" si="20"/>
        <v>2486634.6348283547</v>
      </c>
      <c r="H125" s="526">
        <f t="shared" si="21"/>
        <v>434754.62388667604</v>
      </c>
      <c r="I125" s="577">
        <f t="shared" si="22"/>
        <v>434754.62388667604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2409061.0157807358</v>
      </c>
      <c r="E126" s="522">
        <f>IF(+J96&lt;F125,J96,D126)</f>
        <v>155147.23809523811</v>
      </c>
      <c r="F126" s="523">
        <f t="shared" si="19"/>
        <v>2253913.7776854979</v>
      </c>
      <c r="G126" s="523">
        <f t="shared" si="20"/>
        <v>2331487.3967331168</v>
      </c>
      <c r="H126" s="526">
        <f t="shared" si="21"/>
        <v>417309.2328151543</v>
      </c>
      <c r="I126" s="577">
        <f t="shared" si="22"/>
        <v>417309.2328151543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2253913.7776854979</v>
      </c>
      <c r="E127" s="522">
        <f>IF(+J96&lt;F126,J96,D127)</f>
        <v>155147.23809523811</v>
      </c>
      <c r="F127" s="523">
        <f t="shared" si="19"/>
        <v>2098766.53959026</v>
      </c>
      <c r="G127" s="523">
        <f t="shared" si="20"/>
        <v>2176340.158637879</v>
      </c>
      <c r="H127" s="526">
        <f t="shared" si="21"/>
        <v>399863.84174363257</v>
      </c>
      <c r="I127" s="577">
        <f t="shared" si="22"/>
        <v>399863.84174363257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2098766.53959026</v>
      </c>
      <c r="E128" s="522">
        <f>IF(+J96&lt;F127,J96,D128)</f>
        <v>155147.23809523811</v>
      </c>
      <c r="F128" s="523">
        <f t="shared" si="19"/>
        <v>1943619.3014950219</v>
      </c>
      <c r="G128" s="523">
        <f t="shared" si="20"/>
        <v>2021192.9205426411</v>
      </c>
      <c r="H128" s="526">
        <f t="shared" si="21"/>
        <v>382418.45067211089</v>
      </c>
      <c r="I128" s="577">
        <f t="shared" si="22"/>
        <v>382418.45067211089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1943619.3014950219</v>
      </c>
      <c r="E129" s="522">
        <f>IF(+J96&lt;F128,J96,D129)</f>
        <v>155147.23809523811</v>
      </c>
      <c r="F129" s="523">
        <f t="shared" si="19"/>
        <v>1788472.0633997838</v>
      </c>
      <c r="G129" s="523">
        <f t="shared" si="20"/>
        <v>1866045.6824474027</v>
      </c>
      <c r="H129" s="526">
        <f t="shared" si="21"/>
        <v>364973.0596005891</v>
      </c>
      <c r="I129" s="577">
        <f t="shared" si="22"/>
        <v>364973.0596005891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1788472.0633997838</v>
      </c>
      <c r="E130" s="522">
        <f>IF(+J96&lt;F129,J96,D130)</f>
        <v>155147.23809523811</v>
      </c>
      <c r="F130" s="523">
        <f t="shared" si="19"/>
        <v>1633324.8253045457</v>
      </c>
      <c r="G130" s="523">
        <f t="shared" si="20"/>
        <v>1710898.4443521649</v>
      </c>
      <c r="H130" s="526">
        <f t="shared" si="21"/>
        <v>347527.66852906742</v>
      </c>
      <c r="I130" s="577">
        <f t="shared" si="22"/>
        <v>347527.66852906742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1633324.8253045457</v>
      </c>
      <c r="E131" s="522">
        <f>IF(+J96&lt;F130,J96,D131)</f>
        <v>155147.23809523811</v>
      </c>
      <c r="F131" s="523">
        <f t="shared" ref="F131:F154" si="23">+D131-E131</f>
        <v>1478177.5872093076</v>
      </c>
      <c r="G131" s="523">
        <f t="shared" ref="G131:G154" si="24">+(F131+D131)/2</f>
        <v>1555751.2062569265</v>
      </c>
      <c r="H131" s="526">
        <f t="shared" si="21"/>
        <v>330082.27745754563</v>
      </c>
      <c r="I131" s="577">
        <f t="shared" si="22"/>
        <v>330082.27745754563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1478177.5872093076</v>
      </c>
      <c r="E132" s="522">
        <f>IF(+J96&lt;F131,J96,D132)</f>
        <v>155147.23809523811</v>
      </c>
      <c r="F132" s="523">
        <f t="shared" si="23"/>
        <v>1323030.3491140695</v>
      </c>
      <c r="G132" s="523">
        <f t="shared" si="24"/>
        <v>1400603.9681616887</v>
      </c>
      <c r="H132" s="526">
        <f t="shared" si="21"/>
        <v>312636.88638602389</v>
      </c>
      <c r="I132" s="577">
        <f t="shared" si="22"/>
        <v>312636.88638602389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1323030.3491140695</v>
      </c>
      <c r="E133" s="522">
        <f>IF(+J96&lt;F132,J96,D133)</f>
        <v>155147.23809523811</v>
      </c>
      <c r="F133" s="523">
        <f t="shared" si="23"/>
        <v>1167883.1110188314</v>
      </c>
      <c r="G133" s="523">
        <f t="shared" si="24"/>
        <v>1245456.7300664503</v>
      </c>
      <c r="H133" s="526">
        <f t="shared" si="21"/>
        <v>295191.49531450216</v>
      </c>
      <c r="I133" s="577">
        <f t="shared" si="22"/>
        <v>295191.49531450216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1167883.1110188314</v>
      </c>
      <c r="E134" s="522">
        <f>IF(+J96&lt;F133,J96,D134)</f>
        <v>155147.23809523811</v>
      </c>
      <c r="F134" s="523">
        <f t="shared" si="23"/>
        <v>1012735.8729235933</v>
      </c>
      <c r="G134" s="523">
        <f t="shared" si="24"/>
        <v>1090309.4919712124</v>
      </c>
      <c r="H134" s="526">
        <f t="shared" si="21"/>
        <v>277746.10424298042</v>
      </c>
      <c r="I134" s="577">
        <f t="shared" si="22"/>
        <v>277746.10424298042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1012735.8729235933</v>
      </c>
      <c r="E135" s="522">
        <f>IF(+J96&lt;F134,J96,D135)</f>
        <v>155147.23809523811</v>
      </c>
      <c r="F135" s="523">
        <f t="shared" si="23"/>
        <v>857588.63482835516</v>
      </c>
      <c r="G135" s="523">
        <f t="shared" si="24"/>
        <v>935162.25387597422</v>
      </c>
      <c r="H135" s="526">
        <f t="shared" si="21"/>
        <v>260300.71317145863</v>
      </c>
      <c r="I135" s="577">
        <f t="shared" si="22"/>
        <v>260300.71317145863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857588.63482835516</v>
      </c>
      <c r="E136" s="522">
        <f>IF(+J96&lt;F135,J96,D136)</f>
        <v>155147.23809523811</v>
      </c>
      <c r="F136" s="523">
        <f t="shared" si="23"/>
        <v>702441.39673311706</v>
      </c>
      <c r="G136" s="523">
        <f t="shared" si="24"/>
        <v>780015.01578073611</v>
      </c>
      <c r="H136" s="526">
        <f t="shared" si="21"/>
        <v>242855.32209993689</v>
      </c>
      <c r="I136" s="577">
        <f t="shared" si="22"/>
        <v>242855.32209993689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702441.39673311706</v>
      </c>
      <c r="E137" s="522">
        <f>IF(+J96&lt;F136,J96,D137)</f>
        <v>155147.23809523811</v>
      </c>
      <c r="F137" s="523">
        <f t="shared" si="23"/>
        <v>547294.15863787895</v>
      </c>
      <c r="G137" s="523">
        <f t="shared" si="24"/>
        <v>624867.777685498</v>
      </c>
      <c r="H137" s="526">
        <f t="shared" si="21"/>
        <v>225409.93102841516</v>
      </c>
      <c r="I137" s="577">
        <f t="shared" si="22"/>
        <v>225409.93102841516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547294.15863787895</v>
      </c>
      <c r="E138" s="522">
        <f>IF(+J96&lt;F137,J96,D138)</f>
        <v>155147.23809523811</v>
      </c>
      <c r="F138" s="523">
        <f t="shared" si="23"/>
        <v>392146.92054264084</v>
      </c>
      <c r="G138" s="523">
        <f t="shared" si="24"/>
        <v>469720.5395902599</v>
      </c>
      <c r="H138" s="526">
        <f t="shared" si="21"/>
        <v>207964.53995689339</v>
      </c>
      <c r="I138" s="577">
        <f t="shared" si="22"/>
        <v>207964.53995689339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392146.92054264084</v>
      </c>
      <c r="E139" s="522">
        <f>IF(+J96&lt;F138,J96,D139)</f>
        <v>155147.23809523811</v>
      </c>
      <c r="F139" s="523">
        <f t="shared" si="23"/>
        <v>236999.68244740274</v>
      </c>
      <c r="G139" s="523">
        <f t="shared" si="24"/>
        <v>314573.30149502179</v>
      </c>
      <c r="H139" s="526">
        <f t="shared" si="21"/>
        <v>190519.14888537166</v>
      </c>
      <c r="I139" s="577">
        <f t="shared" si="22"/>
        <v>190519.14888537166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236999.68244740274</v>
      </c>
      <c r="E140" s="522">
        <f>IF(+J96&lt;F139,J96,D140)</f>
        <v>155147.23809523811</v>
      </c>
      <c r="F140" s="523">
        <f t="shared" si="23"/>
        <v>81852.444352164632</v>
      </c>
      <c r="G140" s="523">
        <f t="shared" si="24"/>
        <v>159426.06339978368</v>
      </c>
      <c r="H140" s="526">
        <f t="shared" si="21"/>
        <v>173073.75781384989</v>
      </c>
      <c r="I140" s="577">
        <f t="shared" si="22"/>
        <v>173073.75781384989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81852.444352164632</v>
      </c>
      <c r="E141" s="522">
        <f>IF(+J96&lt;F140,J96,D141)</f>
        <v>81852.444352164632</v>
      </c>
      <c r="F141" s="523">
        <f t="shared" si="23"/>
        <v>0</v>
      </c>
      <c r="G141" s="523">
        <f t="shared" si="24"/>
        <v>40926.222176082316</v>
      </c>
      <c r="H141" s="526">
        <f t="shared" si="21"/>
        <v>86454.356443590092</v>
      </c>
      <c r="I141" s="577">
        <f t="shared" si="22"/>
        <v>86454.356443590092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3"/>
        <v>0</v>
      </c>
      <c r="G142" s="523">
        <f t="shared" si="24"/>
        <v>0</v>
      </c>
      <c r="H142" s="526">
        <f t="shared" si="21"/>
        <v>0</v>
      </c>
      <c r="I142" s="577">
        <f t="shared" si="22"/>
        <v>0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1"/>
        <v>0</v>
      </c>
      <c r="I143" s="577">
        <f t="shared" si="22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1"/>
        <v>0</v>
      </c>
      <c r="I144" s="577">
        <f t="shared" si="22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1"/>
        <v>0</v>
      </c>
      <c r="I145" s="577">
        <f t="shared" si="22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1"/>
        <v>0</v>
      </c>
      <c r="I146" s="577">
        <f t="shared" si="22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1"/>
        <v>0</v>
      </c>
      <c r="I147" s="577">
        <f t="shared" si="22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1"/>
        <v>0</v>
      </c>
      <c r="I148" s="577">
        <f t="shared" si="22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1"/>
        <v>0</v>
      </c>
      <c r="I149" s="577">
        <f t="shared" si="22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1"/>
        <v>0</v>
      </c>
      <c r="I150" s="577">
        <f t="shared" si="22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1"/>
        <v>0</v>
      </c>
      <c r="I151" s="577">
        <f t="shared" si="22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1"/>
        <v>0</v>
      </c>
      <c r="I152" s="577">
        <f t="shared" si="22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1"/>
        <v>0</v>
      </c>
      <c r="I153" s="577">
        <f t="shared" si="22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1"/>
        <v>0</v>
      </c>
      <c r="I154" s="579">
        <f t="shared" si="22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>
      <c r="C155" s="374" t="s">
        <v>78</v>
      </c>
      <c r="D155" s="375"/>
      <c r="E155" s="375">
        <f>SUM(E99:E154)</f>
        <v>6516184</v>
      </c>
      <c r="F155" s="375"/>
      <c r="G155" s="375"/>
      <c r="H155" s="375">
        <f>SUM(H99:H154)</f>
        <v>21841645.315429516</v>
      </c>
      <c r="I155" s="375">
        <f>SUM(I99:I154)</f>
        <v>21841645.315429516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1" priority="2" stopIfTrue="1" operator="equal">
      <formula>$I$10</formula>
    </cfRule>
  </conditionalFormatting>
  <conditionalFormatting sqref="C99:C154">
    <cfRule type="cellIs" dxfId="20" priority="3" stopIfTrue="1" operator="equal">
      <formula>$J$92</formula>
    </cfRule>
  </conditionalFormatting>
  <conditionalFormatting sqref="C17">
    <cfRule type="cellIs" dxfId="1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Q162"/>
  <sheetViews>
    <sheetView tabSelected="1" view="pageBreakPreview" zoomScale="88" zoomScaleNormal="100" zoomScaleSheetLayoutView="88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4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1177134.9411293902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1177134.9411293902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666" t="s">
        <v>474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275721.69047619047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 t="shared" ref="K24:K29" si="10">G24</f>
        <v>1517566.2959557369</v>
      </c>
      <c r="L24" s="519">
        <f t="shared" si="7"/>
        <v>0</v>
      </c>
      <c r="M24" s="518">
        <f t="shared" ref="M24:M29" si="11"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 t="shared" si="10"/>
        <v>1435401.3142393038</v>
      </c>
      <c r="L25" s="519">
        <f t="shared" si="7"/>
        <v>0</v>
      </c>
      <c r="M25" s="518">
        <f t="shared" si="11"/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9277468.1476444378</v>
      </c>
      <c r="E26" s="520">
        <v>282446.60975609755</v>
      </c>
      <c r="F26" s="515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 t="shared" si="10"/>
        <v>1443609.4156354484</v>
      </c>
      <c r="L26" s="519">
        <f t="shared" si="7"/>
        <v>0</v>
      </c>
      <c r="M26" s="518">
        <f t="shared" si="11"/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8995021.5378883407</v>
      </c>
      <c r="E27" s="520">
        <v>282446.60975609755</v>
      </c>
      <c r="F27" s="515">
        <v>8712574.9281322435</v>
      </c>
      <c r="G27" s="516">
        <v>1407712.1182731558</v>
      </c>
      <c r="H27" s="510">
        <v>1407712.1182731558</v>
      </c>
      <c r="I27" s="511">
        <f t="shared" si="0"/>
        <v>0</v>
      </c>
      <c r="J27" s="511"/>
      <c r="K27" s="518">
        <f t="shared" si="10"/>
        <v>1407712.1182731558</v>
      </c>
      <c r="L27" s="519">
        <f t="shared" ref="L27" si="12">IF(K27&lt;&gt;0,+G27-K27,0)</f>
        <v>0</v>
      </c>
      <c r="M27" s="518">
        <f t="shared" si="11"/>
        <v>1407712.1182731558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8712574.9281322435</v>
      </c>
      <c r="E28" s="520">
        <v>282446.60975609755</v>
      </c>
      <c r="F28" s="515">
        <v>8430128.3183761463</v>
      </c>
      <c r="G28" s="516">
        <v>1159599.7805450819</v>
      </c>
      <c r="H28" s="510">
        <v>1159599.7805450819</v>
      </c>
      <c r="I28" s="511">
        <f t="shared" si="0"/>
        <v>0</v>
      </c>
      <c r="J28" s="511"/>
      <c r="K28" s="518">
        <f t="shared" si="10"/>
        <v>1159599.7805450819</v>
      </c>
      <c r="L28" s="519">
        <f t="shared" ref="L28" si="13">IF(K28&lt;&gt;0,+G28-K28,0)</f>
        <v>0</v>
      </c>
      <c r="M28" s="518">
        <f t="shared" si="11"/>
        <v>1159599.7805450819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8443265.3699927069</v>
      </c>
      <c r="E29" s="520">
        <v>275721.69047619047</v>
      </c>
      <c r="F29" s="515">
        <v>8167543.6795165166</v>
      </c>
      <c r="G29" s="516">
        <v>1156132.318517738</v>
      </c>
      <c r="H29" s="510">
        <v>1156132.318517738</v>
      </c>
      <c r="I29" s="511">
        <f t="shared" si="0"/>
        <v>0</v>
      </c>
      <c r="J29" s="511"/>
      <c r="K29" s="518">
        <f t="shared" si="10"/>
        <v>1156132.318517738</v>
      </c>
      <c r="L29" s="519">
        <f t="shared" ref="L29" si="14">IF(K29&lt;&gt;0,+G29-K29,0)</f>
        <v>0</v>
      </c>
      <c r="M29" s="518">
        <f t="shared" si="11"/>
        <v>1156132.318517738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23">
        <f>IF(F29+SUM(E$17:E29)=D$10,F29,D$10-SUM(E$17:E29))</f>
        <v>8154406.6278999541</v>
      </c>
      <c r="E30" s="522">
        <f>IF(+I14&lt;F29,I14,D30)</f>
        <v>275721.69047619047</v>
      </c>
      <c r="F30" s="523">
        <f t="shared" ref="F30:F48" si="15">+D30-E30</f>
        <v>7878684.9374237638</v>
      </c>
      <c r="G30" s="524">
        <f t="shared" ref="G30:G72" si="16">+I$12*((D30+F30)/2)+E30</f>
        <v>1177134.9411293902</v>
      </c>
      <c r="H30" s="491">
        <f t="shared" ref="H30:H72" si="17">+I$13*((D30+F30)/2)+E30</f>
        <v>1177134.9411293902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7878684.9374237638</v>
      </c>
      <c r="E31" s="522">
        <f>IF(+I14&lt;F30,I14,D31)</f>
        <v>275721.69047619047</v>
      </c>
      <c r="F31" s="523">
        <f t="shared" si="15"/>
        <v>7602963.2469475735</v>
      </c>
      <c r="G31" s="524">
        <f t="shared" si="16"/>
        <v>1146131.6646527215</v>
      </c>
      <c r="H31" s="491">
        <f t="shared" si="17"/>
        <v>1146131.6646527215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7602963.2469475735</v>
      </c>
      <c r="E32" s="522">
        <f>IF(+I14&lt;F31,I14,D32)</f>
        <v>275721.69047619047</v>
      </c>
      <c r="F32" s="523">
        <f t="shared" si="15"/>
        <v>7327241.5564713832</v>
      </c>
      <c r="G32" s="524">
        <f t="shared" si="16"/>
        <v>1115128.3881760526</v>
      </c>
      <c r="H32" s="491">
        <f t="shared" si="17"/>
        <v>1115128.3881760526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7327241.5564713832</v>
      </c>
      <c r="E33" s="522">
        <f>IF(+I14&lt;F32,I14,D33)</f>
        <v>275721.69047619047</v>
      </c>
      <c r="F33" s="523">
        <f t="shared" si="15"/>
        <v>7051519.8659951929</v>
      </c>
      <c r="G33" s="524">
        <f t="shared" si="16"/>
        <v>1084125.1116993839</v>
      </c>
      <c r="H33" s="491">
        <f t="shared" si="17"/>
        <v>1084125.1116993839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7051519.8659951929</v>
      </c>
      <c r="E34" s="522">
        <f>IF(+I14&lt;F33,I14,D34)</f>
        <v>275721.69047619047</v>
      </c>
      <c r="F34" s="523">
        <f t="shared" si="15"/>
        <v>6775798.1755190026</v>
      </c>
      <c r="G34" s="524">
        <f t="shared" si="16"/>
        <v>1053121.8352227153</v>
      </c>
      <c r="H34" s="491">
        <f t="shared" si="17"/>
        <v>1053121.8352227153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6775798.1755190026</v>
      </c>
      <c r="E35" s="522">
        <f>IF(+I14&lt;F34,I14,D35)</f>
        <v>275721.69047619047</v>
      </c>
      <c r="F35" s="523">
        <f t="shared" si="15"/>
        <v>6500076.4850428123</v>
      </c>
      <c r="G35" s="524">
        <f t="shared" si="16"/>
        <v>1022118.5587460466</v>
      </c>
      <c r="H35" s="491">
        <f t="shared" si="17"/>
        <v>1022118.5587460466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6500076.4850428123</v>
      </c>
      <c r="E36" s="522">
        <f>IF(+I14&lt;F35,I14,D36)</f>
        <v>275721.69047619047</v>
      </c>
      <c r="F36" s="523">
        <f t="shared" si="15"/>
        <v>6224354.794566622</v>
      </c>
      <c r="G36" s="524">
        <f t="shared" si="16"/>
        <v>991115.28226937796</v>
      </c>
      <c r="H36" s="491">
        <f t="shared" si="17"/>
        <v>991115.28226937796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6224354.794566622</v>
      </c>
      <c r="E37" s="522">
        <f>IF(+I14&lt;F36,I14,D37)</f>
        <v>275721.69047619047</v>
      </c>
      <c r="F37" s="523">
        <f t="shared" si="15"/>
        <v>5948633.1040904317</v>
      </c>
      <c r="G37" s="524">
        <f t="shared" si="16"/>
        <v>960112.0057927093</v>
      </c>
      <c r="H37" s="491">
        <f t="shared" si="17"/>
        <v>960112.0057927093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5948633.1040904317</v>
      </c>
      <c r="E38" s="522">
        <f>IF(+I14&lt;F37,I14,D38)</f>
        <v>275721.69047619047</v>
      </c>
      <c r="F38" s="523">
        <f t="shared" si="15"/>
        <v>5672911.4136142414</v>
      </c>
      <c r="G38" s="524">
        <f t="shared" si="16"/>
        <v>929108.72931604064</v>
      </c>
      <c r="H38" s="491">
        <f t="shared" si="17"/>
        <v>929108.72931604064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5672911.4136142414</v>
      </c>
      <c r="E39" s="522">
        <f>IF(+I14&lt;F38,I14,D39)</f>
        <v>275721.69047619047</v>
      </c>
      <c r="F39" s="523">
        <f t="shared" si="15"/>
        <v>5397189.7231380511</v>
      </c>
      <c r="G39" s="524">
        <f t="shared" si="16"/>
        <v>898105.45283937175</v>
      </c>
      <c r="H39" s="491">
        <f t="shared" si="17"/>
        <v>898105.45283937175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5397189.7231380511</v>
      </c>
      <c r="E40" s="522">
        <f>IF(+I14&lt;F39,I14,D40)</f>
        <v>275721.69047619047</v>
      </c>
      <c r="F40" s="523">
        <f t="shared" si="15"/>
        <v>5121468.0326618608</v>
      </c>
      <c r="G40" s="524">
        <f t="shared" si="16"/>
        <v>867102.17636270309</v>
      </c>
      <c r="H40" s="491">
        <f t="shared" si="17"/>
        <v>867102.17636270309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5121468.0326618608</v>
      </c>
      <c r="E41" s="522">
        <f>IF(+I14&lt;F40,I14,D41)</f>
        <v>275721.69047619047</v>
      </c>
      <c r="F41" s="523">
        <f t="shared" si="15"/>
        <v>4845746.3421856705</v>
      </c>
      <c r="G41" s="524">
        <f t="shared" si="16"/>
        <v>836098.89988603443</v>
      </c>
      <c r="H41" s="491">
        <f t="shared" si="17"/>
        <v>836098.89988603443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4845746.3421856705</v>
      </c>
      <c r="E42" s="522">
        <f>IF(+I14&lt;F41,I14,D42)</f>
        <v>275721.69047619047</v>
      </c>
      <c r="F42" s="523">
        <f t="shared" si="15"/>
        <v>4570024.6517094802</v>
      </c>
      <c r="G42" s="524">
        <f t="shared" si="16"/>
        <v>805095.62340936577</v>
      </c>
      <c r="H42" s="491">
        <f t="shared" si="17"/>
        <v>805095.62340936577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4570024.6517094802</v>
      </c>
      <c r="E43" s="522">
        <f>IF(+I14&lt;F42,I14,D43)</f>
        <v>275721.69047619047</v>
      </c>
      <c r="F43" s="523">
        <f t="shared" si="15"/>
        <v>4294302.9612332899</v>
      </c>
      <c r="G43" s="524">
        <f t="shared" si="16"/>
        <v>774092.34693269711</v>
      </c>
      <c r="H43" s="491">
        <f t="shared" si="17"/>
        <v>774092.34693269711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4294302.9612332899</v>
      </c>
      <c r="E44" s="522">
        <f>IF(+I14&lt;F43,I14,D44)</f>
        <v>275721.69047619047</v>
      </c>
      <c r="F44" s="523">
        <f t="shared" si="15"/>
        <v>4018581.2707570996</v>
      </c>
      <c r="G44" s="524">
        <f t="shared" si="16"/>
        <v>743089.07045602833</v>
      </c>
      <c r="H44" s="491">
        <f t="shared" si="17"/>
        <v>743089.07045602833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4018581.2707570996</v>
      </c>
      <c r="E45" s="522">
        <f>IF(+I14&lt;F44,I14,D45)</f>
        <v>275721.69047619047</v>
      </c>
      <c r="F45" s="523">
        <f t="shared" si="15"/>
        <v>3742859.5802809093</v>
      </c>
      <c r="G45" s="524">
        <f t="shared" si="16"/>
        <v>712085.79397935967</v>
      </c>
      <c r="H45" s="491">
        <f t="shared" si="17"/>
        <v>712085.79397935967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3742859.5802809093</v>
      </c>
      <c r="E46" s="522">
        <f>IF(+I14&lt;F45,I14,D46)</f>
        <v>275721.69047619047</v>
      </c>
      <c r="F46" s="523">
        <f t="shared" si="15"/>
        <v>3467137.889804719</v>
      </c>
      <c r="G46" s="524">
        <f t="shared" si="16"/>
        <v>681082.5175026909</v>
      </c>
      <c r="H46" s="491">
        <f t="shared" si="17"/>
        <v>681082.5175026909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3467137.889804719</v>
      </c>
      <c r="E47" s="522">
        <f>IF(+I14&lt;F46,I14,D47)</f>
        <v>275721.69047619047</v>
      </c>
      <c r="F47" s="523">
        <f t="shared" si="15"/>
        <v>3191416.1993285287</v>
      </c>
      <c r="G47" s="524">
        <f t="shared" si="16"/>
        <v>650079.24102602224</v>
      </c>
      <c r="H47" s="491">
        <f t="shared" si="17"/>
        <v>650079.24102602224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3191416.1993285287</v>
      </c>
      <c r="E48" s="522">
        <f>IF(+I14&lt;F47,I14,D48)</f>
        <v>275721.69047619047</v>
      </c>
      <c r="F48" s="523">
        <f t="shared" si="15"/>
        <v>2915694.5088523384</v>
      </c>
      <c r="G48" s="524">
        <f t="shared" si="16"/>
        <v>619075.96454935358</v>
      </c>
      <c r="H48" s="491">
        <f t="shared" si="17"/>
        <v>619075.96454935358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2915694.5088523384</v>
      </c>
      <c r="E49" s="522">
        <f>IF(+I14&lt;F48,I14,D49)</f>
        <v>275721.69047619047</v>
      </c>
      <c r="F49" s="523">
        <f t="shared" ref="F49:F72" si="18">+D49-E49</f>
        <v>2639972.8183761481</v>
      </c>
      <c r="G49" s="524">
        <f t="shared" si="16"/>
        <v>588072.68807268492</v>
      </c>
      <c r="H49" s="491">
        <f t="shared" si="17"/>
        <v>588072.68807268492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2639972.8183761481</v>
      </c>
      <c r="E50" s="522">
        <f>IF(+I14&lt;F49,I14,D50)</f>
        <v>275721.69047619047</v>
      </c>
      <c r="F50" s="523">
        <f t="shared" si="18"/>
        <v>2364251.1278999578</v>
      </c>
      <c r="G50" s="524">
        <f t="shared" si="16"/>
        <v>557069.41159601626</v>
      </c>
      <c r="H50" s="491">
        <f t="shared" si="17"/>
        <v>557069.41159601626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2364251.1278999578</v>
      </c>
      <c r="E51" s="522">
        <f>IF(+I14&lt;F50,I14,D51)</f>
        <v>275721.69047619047</v>
      </c>
      <c r="F51" s="523">
        <f t="shared" si="18"/>
        <v>2088529.4374237673</v>
      </c>
      <c r="G51" s="524">
        <f t="shared" si="16"/>
        <v>526066.13511934748</v>
      </c>
      <c r="H51" s="491">
        <f t="shared" si="17"/>
        <v>526066.13511934748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2088529.4374237673</v>
      </c>
      <c r="E52" s="522">
        <f>IF(+I14&lt;F51,I14,D52)</f>
        <v>275721.69047619047</v>
      </c>
      <c r="F52" s="523">
        <f t="shared" si="18"/>
        <v>1812807.7469475768</v>
      </c>
      <c r="G52" s="524">
        <f t="shared" si="16"/>
        <v>495062.85864267871</v>
      </c>
      <c r="H52" s="491">
        <f t="shared" si="17"/>
        <v>495062.85864267871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1812807.7469475768</v>
      </c>
      <c r="E53" s="522">
        <f>IF(+I14&lt;F52,I14,D53)</f>
        <v>275721.69047619047</v>
      </c>
      <c r="F53" s="523">
        <f t="shared" si="18"/>
        <v>1537086.0564713862</v>
      </c>
      <c r="G53" s="524">
        <f t="shared" si="16"/>
        <v>464059.58216601005</v>
      </c>
      <c r="H53" s="491">
        <f t="shared" si="17"/>
        <v>464059.58216601005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1537086.0564713862</v>
      </c>
      <c r="E54" s="522">
        <f>IF(+I14&lt;F53,I14,D54)</f>
        <v>275721.69047619047</v>
      </c>
      <c r="F54" s="523">
        <f t="shared" si="18"/>
        <v>1261364.3659951957</v>
      </c>
      <c r="G54" s="524">
        <f t="shared" si="16"/>
        <v>433056.30568934127</v>
      </c>
      <c r="H54" s="491">
        <f t="shared" si="17"/>
        <v>433056.30568934127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1261364.3659951957</v>
      </c>
      <c r="E55" s="522">
        <f>IF(+I14&lt;F54,I14,D55)</f>
        <v>275721.69047619047</v>
      </c>
      <c r="F55" s="523">
        <f t="shared" si="18"/>
        <v>985642.67551900516</v>
      </c>
      <c r="G55" s="524">
        <f t="shared" si="16"/>
        <v>402053.02921267261</v>
      </c>
      <c r="H55" s="491">
        <f t="shared" si="17"/>
        <v>402053.02921267261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985642.67551900516</v>
      </c>
      <c r="E56" s="522">
        <f>IF(+I14&lt;F55,I14,D56)</f>
        <v>275721.69047619047</v>
      </c>
      <c r="F56" s="523">
        <f t="shared" si="18"/>
        <v>709920.98504281463</v>
      </c>
      <c r="G56" s="524">
        <f t="shared" si="16"/>
        <v>371049.75273600384</v>
      </c>
      <c r="H56" s="491">
        <f t="shared" si="17"/>
        <v>371049.75273600384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709920.98504281463</v>
      </c>
      <c r="E57" s="522">
        <f>IF(+I14&lt;F56,I14,D57)</f>
        <v>275721.69047619047</v>
      </c>
      <c r="F57" s="523">
        <f t="shared" si="18"/>
        <v>434199.29456662416</v>
      </c>
      <c r="G57" s="524">
        <f t="shared" si="16"/>
        <v>340046.47625933518</v>
      </c>
      <c r="H57" s="491">
        <f t="shared" si="17"/>
        <v>340046.47625933518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434199.29456662416</v>
      </c>
      <c r="E58" s="522">
        <f>IF(+I14&lt;F57,I14,D58)</f>
        <v>275721.69047619047</v>
      </c>
      <c r="F58" s="523">
        <f t="shared" si="18"/>
        <v>158477.60409043368</v>
      </c>
      <c r="G58" s="524">
        <f t="shared" si="16"/>
        <v>309043.19978266646</v>
      </c>
      <c r="H58" s="491">
        <f t="shared" si="17"/>
        <v>309043.19978266646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158477.60409043368</v>
      </c>
      <c r="E59" s="522">
        <f>IF(+I14&lt;F58,I14,D59)</f>
        <v>158477.60409043368</v>
      </c>
      <c r="F59" s="523">
        <f t="shared" si="18"/>
        <v>0</v>
      </c>
      <c r="G59" s="524">
        <f t="shared" si="16"/>
        <v>167387.53962450448</v>
      </c>
      <c r="H59" s="491">
        <f t="shared" si="17"/>
        <v>167387.53962450448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4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4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4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4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4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4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4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4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4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4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4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24">
        <f t="shared" si="16"/>
        <v>0</v>
      </c>
      <c r="H72" s="49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11580311</v>
      </c>
      <c r="F73" s="375"/>
      <c r="G73" s="375">
        <f>SUM(G17:G72)</f>
        <v>41046674.845707014</v>
      </c>
      <c r="H73" s="375">
        <f>SUM(H17:H72)</f>
        <v>41046674.845707014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1159599.7805450819</v>
      </c>
      <c r="N87" s="546">
        <f>IF(J92&lt;D11,0,VLOOKUP(J92,C17:O72,11))</f>
        <v>1159599.7805450819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1194290.3823298137</v>
      </c>
      <c r="N88" s="550">
        <f>IF(J92&lt;D11,0,VLOOKUP(J92,C99:P154,7))</f>
        <v>1194290.3823298137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34690.601784731727</v>
      </c>
      <c r="N89" s="555">
        <f>+N88-N87</f>
        <v>34690.601784731727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11580311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275721.69047619047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23">+I99-H99</f>
        <v>0</v>
      </c>
      <c r="K99" s="514"/>
      <c r="L99" s="512">
        <f t="shared" ref="L99:L104" si="24">H99</f>
        <v>979399</v>
      </c>
      <c r="M99" s="513">
        <f t="shared" ref="M99:M130" si="25">IF(L99&lt;&gt;0,+H99-L99,0)</f>
        <v>0</v>
      </c>
      <c r="N99" s="512">
        <f t="shared" ref="N99:N104" si="26">I99</f>
        <v>979399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23"/>
        <v>0</v>
      </c>
      <c r="K100" s="514"/>
      <c r="L100" s="518">
        <f t="shared" si="24"/>
        <v>2145726.6474616765</v>
      </c>
      <c r="M100" s="519">
        <f t="shared" si="25"/>
        <v>0</v>
      </c>
      <c r="N100" s="518">
        <f t="shared" si="26"/>
        <v>2145726.6474616765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23"/>
        <v>0</v>
      </c>
      <c r="K101" s="514"/>
      <c r="L101" s="518">
        <f t="shared" si="24"/>
        <v>1931048.5627447576</v>
      </c>
      <c r="M101" s="519">
        <f t="shared" si="25"/>
        <v>0</v>
      </c>
      <c r="N101" s="518">
        <f t="shared" si="26"/>
        <v>1931048.5627447576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23"/>
        <v>0</v>
      </c>
      <c r="K102" s="514"/>
      <c r="L102" s="518">
        <f t="shared" si="24"/>
        <v>1854964.7357626334</v>
      </c>
      <c r="M102" s="519">
        <f t="shared" si="25"/>
        <v>0</v>
      </c>
      <c r="N102" s="518">
        <f t="shared" si="26"/>
        <v>1854964.7357626334</v>
      </c>
      <c r="O102" s="514">
        <f t="shared" si="27"/>
        <v>0</v>
      </c>
      <c r="P102" s="514">
        <f t="shared" si="28"/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24"/>
        <v>1690357.4734906773</v>
      </c>
      <c r="M103" s="519">
        <f t="shared" ref="M103:M108" si="30">IF(L103&lt;&gt;0,+H103-L103,0)</f>
        <v>0</v>
      </c>
      <c r="N103" s="518">
        <f t="shared" si="26"/>
        <v>1690357.4734906773</v>
      </c>
      <c r="O103" s="514">
        <f t="shared" ref="O103:O108" si="31">IF(N103&lt;&gt;0,+I103-N103,0)</f>
        <v>0</v>
      </c>
      <c r="P103" s="514">
        <f t="shared" ref="P103:P108" si="32"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24"/>
        <v>1659486.1970572667</v>
      </c>
      <c r="M104" s="519">
        <f t="shared" si="30"/>
        <v>0</v>
      </c>
      <c r="N104" s="518">
        <f t="shared" si="26"/>
        <v>1659486.1970572667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23"/>
        <v>0</v>
      </c>
      <c r="K105" s="514"/>
      <c r="L105" s="518">
        <f t="shared" ref="L105:L110" si="33">H105</f>
        <v>1580858.7656028033</v>
      </c>
      <c r="M105" s="519">
        <f t="shared" si="30"/>
        <v>0</v>
      </c>
      <c r="N105" s="518">
        <f t="shared" ref="N105:N110" si="34">I105</f>
        <v>1580858.7656028033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23"/>
        <v>0</v>
      </c>
      <c r="K106" s="514"/>
      <c r="L106" s="518">
        <f t="shared" si="33"/>
        <v>1492120.9075767242</v>
      </c>
      <c r="M106" s="519">
        <f t="shared" si="30"/>
        <v>0</v>
      </c>
      <c r="N106" s="518">
        <f t="shared" si="34"/>
        <v>1492120.9075767242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23"/>
        <v>0</v>
      </c>
      <c r="K107" s="514"/>
      <c r="L107" s="518">
        <f t="shared" si="33"/>
        <v>1412659.7088236467</v>
      </c>
      <c r="M107" s="519">
        <f t="shared" si="30"/>
        <v>0</v>
      </c>
      <c r="N107" s="518">
        <f t="shared" si="34"/>
        <v>1412659.7088236467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23"/>
        <v>0</v>
      </c>
      <c r="K108" s="514"/>
      <c r="L108" s="518">
        <f t="shared" si="33"/>
        <v>1235032.8622445145</v>
      </c>
      <c r="M108" s="519">
        <f t="shared" si="30"/>
        <v>0</v>
      </c>
      <c r="N108" s="518">
        <f t="shared" si="34"/>
        <v>1235032.8622445145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8946130.7666920573</v>
      </c>
      <c r="E109" s="516">
        <v>269309.5581395349</v>
      </c>
      <c r="F109" s="515">
        <v>8676821.2085525226</v>
      </c>
      <c r="G109" s="515">
        <v>8811475.9876222908</v>
      </c>
      <c r="H109" s="516">
        <v>1212494.7636968775</v>
      </c>
      <c r="I109" s="510">
        <v>1212494.7636968775</v>
      </c>
      <c r="J109" s="514">
        <f t="shared" si="23"/>
        <v>0</v>
      </c>
      <c r="K109" s="514"/>
      <c r="L109" s="518">
        <f t="shared" si="33"/>
        <v>1212494.7636968775</v>
      </c>
      <c r="M109" s="519">
        <f t="shared" ref="M109:M110" si="35">IF(L109&lt;&gt;0,+H109-L109,0)</f>
        <v>0</v>
      </c>
      <c r="N109" s="518">
        <f t="shared" si="34"/>
        <v>1212494.7636968775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8676821.2085525226</v>
      </c>
      <c r="E110" s="516">
        <v>275721.69047619047</v>
      </c>
      <c r="F110" s="515">
        <v>8401099.5180763323</v>
      </c>
      <c r="G110" s="515">
        <v>8538960.3633144274</v>
      </c>
      <c r="H110" s="516">
        <v>1194290.3823298137</v>
      </c>
      <c r="I110" s="510">
        <v>1194290.3823298137</v>
      </c>
      <c r="J110" s="514">
        <f t="shared" si="23"/>
        <v>0</v>
      </c>
      <c r="K110" s="514"/>
      <c r="L110" s="518">
        <f t="shared" si="33"/>
        <v>1194290.3823298137</v>
      </c>
      <c r="M110" s="519">
        <f t="shared" si="35"/>
        <v>0</v>
      </c>
      <c r="N110" s="518">
        <f t="shared" si="34"/>
        <v>1194290.3823298137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8401099.5180763323</v>
      </c>
      <c r="E111" s="522">
        <f>IF(+J96&lt;F110,J96,D111)</f>
        <v>275721.69047619047</v>
      </c>
      <c r="F111" s="523">
        <f t="shared" ref="F111:F130" si="36">+D111-E111</f>
        <v>8125377.827600142</v>
      </c>
      <c r="G111" s="523">
        <f t="shared" ref="G111:G130" si="37">+(F111+D111)/2</f>
        <v>8263238.6728382371</v>
      </c>
      <c r="H111" s="526">
        <f>+J$94*G111+E111</f>
        <v>1204874.1003727475</v>
      </c>
      <c r="I111" s="577">
        <f>+J$95*G111+E111</f>
        <v>1204874.1003727475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2022</v>
      </c>
      <c r="D112" s="374">
        <f>IF(F111+SUM(E$99:E111)=D$92,F111,D$92-SUM(E$99:E111))</f>
        <v>8125377.827600142</v>
      </c>
      <c r="E112" s="522">
        <f>IF(+J96&lt;F111,J96,D112)</f>
        <v>275721.69047619047</v>
      </c>
      <c r="F112" s="523">
        <f t="shared" si="36"/>
        <v>7849656.1371239517</v>
      </c>
      <c r="G112" s="523">
        <f t="shared" si="37"/>
        <v>7987516.9823620468</v>
      </c>
      <c r="H112" s="526">
        <f>+J$94*G112+E112</f>
        <v>1173870.8238960786</v>
      </c>
      <c r="I112" s="577">
        <f>+J$95*G112+E112</f>
        <v>1173870.8238960786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7849656.1371239517</v>
      </c>
      <c r="E113" s="522">
        <f>IF(+J96&lt;F112,J96,D113)</f>
        <v>275721.69047619047</v>
      </c>
      <c r="F113" s="523">
        <f t="shared" si="36"/>
        <v>7573934.4466477614</v>
      </c>
      <c r="G113" s="523">
        <f t="shared" si="37"/>
        <v>7711795.2918858565</v>
      </c>
      <c r="H113" s="526">
        <f t="shared" ref="H113:H154" si="38">+J$94*G113+E113</f>
        <v>1142867.54741941</v>
      </c>
      <c r="I113" s="577">
        <f t="shared" ref="I113:I154" si="39">+J$95*G113+E113</f>
        <v>1142867.54741941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7573934.4466477614</v>
      </c>
      <c r="E114" s="522">
        <f>IF(+J96&lt;F113,J96,D114)</f>
        <v>275721.69047619047</v>
      </c>
      <c r="F114" s="523">
        <f t="shared" si="36"/>
        <v>7298212.7561715711</v>
      </c>
      <c r="G114" s="523">
        <f t="shared" si="37"/>
        <v>7436073.6014096662</v>
      </c>
      <c r="H114" s="526">
        <f t="shared" si="38"/>
        <v>1111864.2709427413</v>
      </c>
      <c r="I114" s="577">
        <f t="shared" si="39"/>
        <v>1111864.2709427413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2025</v>
      </c>
      <c r="D115" s="374">
        <f>IF(F114+SUM(E$99:E114)=D$92,F114,D$92-SUM(E$99:E114))</f>
        <v>7298212.7561715711</v>
      </c>
      <c r="E115" s="522">
        <f>IF(+J96&lt;F114,J96,D115)</f>
        <v>275721.69047619047</v>
      </c>
      <c r="F115" s="523">
        <f t="shared" si="36"/>
        <v>7022491.0656953808</v>
      </c>
      <c r="G115" s="523">
        <f t="shared" si="37"/>
        <v>7160351.9109334759</v>
      </c>
      <c r="H115" s="526">
        <f t="shared" si="38"/>
        <v>1080860.9944660726</v>
      </c>
      <c r="I115" s="577">
        <f t="shared" si="39"/>
        <v>1080860.9944660726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7022491.0656953808</v>
      </c>
      <c r="E116" s="522">
        <f>IF(+J96&lt;F115,J96,D116)</f>
        <v>275721.69047619047</v>
      </c>
      <c r="F116" s="523">
        <f t="shared" si="36"/>
        <v>6746769.3752191905</v>
      </c>
      <c r="G116" s="523">
        <f t="shared" si="37"/>
        <v>6884630.2204572856</v>
      </c>
      <c r="H116" s="526">
        <f t="shared" si="38"/>
        <v>1049857.717989404</v>
      </c>
      <c r="I116" s="577">
        <f t="shared" si="39"/>
        <v>1049857.717989404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6746769.3752191905</v>
      </c>
      <c r="E117" s="522">
        <f>IF(+J96&lt;F116,J96,D117)</f>
        <v>275721.69047619047</v>
      </c>
      <c r="F117" s="523">
        <f t="shared" si="36"/>
        <v>6471047.6847430002</v>
      </c>
      <c r="G117" s="523">
        <f t="shared" si="37"/>
        <v>6608908.5299810953</v>
      </c>
      <c r="H117" s="526">
        <f t="shared" si="38"/>
        <v>1018854.4415127353</v>
      </c>
      <c r="I117" s="577">
        <f t="shared" si="39"/>
        <v>1018854.4415127353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6471047.6847430002</v>
      </c>
      <c r="E118" s="522">
        <f>IF(+J96&lt;F117,J96,D118)</f>
        <v>275721.69047619047</v>
      </c>
      <c r="F118" s="523">
        <f t="shared" si="36"/>
        <v>6195325.9942668099</v>
      </c>
      <c r="G118" s="523">
        <f t="shared" si="37"/>
        <v>6333186.839504905</v>
      </c>
      <c r="H118" s="526">
        <f t="shared" si="38"/>
        <v>987851.16503606644</v>
      </c>
      <c r="I118" s="577">
        <f t="shared" si="39"/>
        <v>987851.16503606644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6195325.9942668099</v>
      </c>
      <c r="E119" s="522">
        <f>IF(+J96&lt;F118,J96,D119)</f>
        <v>275721.69047619047</v>
      </c>
      <c r="F119" s="523">
        <f t="shared" si="36"/>
        <v>5919604.3037906196</v>
      </c>
      <c r="G119" s="523">
        <f t="shared" si="37"/>
        <v>6057465.1490287147</v>
      </c>
      <c r="H119" s="526">
        <f t="shared" si="38"/>
        <v>956847.88855939778</v>
      </c>
      <c r="I119" s="577">
        <f t="shared" si="39"/>
        <v>956847.88855939778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5919604.3037906196</v>
      </c>
      <c r="E120" s="522">
        <f>IF(+J96&lt;F119,J96,D120)</f>
        <v>275721.69047619047</v>
      </c>
      <c r="F120" s="523">
        <f t="shared" si="36"/>
        <v>5643882.6133144293</v>
      </c>
      <c r="G120" s="523">
        <f t="shared" si="37"/>
        <v>5781743.4585525244</v>
      </c>
      <c r="H120" s="526">
        <f t="shared" si="38"/>
        <v>925844.61208272912</v>
      </c>
      <c r="I120" s="577">
        <f t="shared" si="39"/>
        <v>925844.61208272912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5643882.6133144293</v>
      </c>
      <c r="E121" s="522">
        <f>IF(+J96&lt;F120,J96,D121)</f>
        <v>275721.69047619047</v>
      </c>
      <c r="F121" s="523">
        <f t="shared" si="36"/>
        <v>5368160.922838239</v>
      </c>
      <c r="G121" s="523">
        <f t="shared" si="37"/>
        <v>5506021.7680763341</v>
      </c>
      <c r="H121" s="526">
        <f t="shared" si="38"/>
        <v>894841.33560606046</v>
      </c>
      <c r="I121" s="577">
        <f t="shared" si="39"/>
        <v>894841.33560606046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5368160.922838239</v>
      </c>
      <c r="E122" s="522">
        <f>IF(+J96&lt;F121,J96,D122)</f>
        <v>275721.69047619047</v>
      </c>
      <c r="F122" s="523">
        <f t="shared" si="36"/>
        <v>5092439.2323620487</v>
      </c>
      <c r="G122" s="523">
        <f t="shared" si="37"/>
        <v>5230300.0776001438</v>
      </c>
      <c r="H122" s="526">
        <f t="shared" si="38"/>
        <v>863838.0591293918</v>
      </c>
      <c r="I122" s="577">
        <f t="shared" si="39"/>
        <v>863838.0591293918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5092439.2323620487</v>
      </c>
      <c r="E123" s="522">
        <f>IF(+J96&lt;F122,J96,D123)</f>
        <v>275721.69047619047</v>
      </c>
      <c r="F123" s="523">
        <f t="shared" si="36"/>
        <v>4816717.5418858584</v>
      </c>
      <c r="G123" s="523">
        <f t="shared" si="37"/>
        <v>4954578.3871239536</v>
      </c>
      <c r="H123" s="526">
        <f t="shared" si="38"/>
        <v>832834.78265272314</v>
      </c>
      <c r="I123" s="577">
        <f t="shared" si="39"/>
        <v>832834.78265272314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4816717.5418858584</v>
      </c>
      <c r="E124" s="522">
        <f>IF(+J96&lt;F123,J96,D124)</f>
        <v>275721.69047619047</v>
      </c>
      <c r="F124" s="523">
        <f t="shared" si="36"/>
        <v>4540995.8514096681</v>
      </c>
      <c r="G124" s="523">
        <f t="shared" si="37"/>
        <v>4678856.6966477633</v>
      </c>
      <c r="H124" s="526">
        <f t="shared" si="38"/>
        <v>801831.50617605448</v>
      </c>
      <c r="I124" s="577">
        <f t="shared" si="39"/>
        <v>801831.50617605448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4540995.8514096681</v>
      </c>
      <c r="E125" s="522">
        <f>IF(+J96&lt;F124,J96,D125)</f>
        <v>275721.69047619047</v>
      </c>
      <c r="F125" s="523">
        <f t="shared" si="36"/>
        <v>4265274.1609334778</v>
      </c>
      <c r="G125" s="523">
        <f t="shared" si="37"/>
        <v>4403135.006171573</v>
      </c>
      <c r="H125" s="526">
        <f t="shared" si="38"/>
        <v>770828.2296993857</v>
      </c>
      <c r="I125" s="577">
        <f t="shared" si="39"/>
        <v>770828.2296993857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4265274.1609334778</v>
      </c>
      <c r="E126" s="522">
        <f>IF(+J96&lt;F125,J96,D126)</f>
        <v>275721.69047619047</v>
      </c>
      <c r="F126" s="523">
        <f t="shared" si="36"/>
        <v>3989552.4704572875</v>
      </c>
      <c r="G126" s="523">
        <f t="shared" si="37"/>
        <v>4127413.3156953827</v>
      </c>
      <c r="H126" s="526">
        <f t="shared" si="38"/>
        <v>739824.95322271693</v>
      </c>
      <c r="I126" s="577">
        <f t="shared" si="39"/>
        <v>739824.95322271693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3989552.4704572875</v>
      </c>
      <c r="E127" s="522">
        <f>IF(+J96&lt;F126,J96,D127)</f>
        <v>275721.69047619047</v>
      </c>
      <c r="F127" s="523">
        <f t="shared" si="36"/>
        <v>3713830.7799810972</v>
      </c>
      <c r="G127" s="523">
        <f t="shared" si="37"/>
        <v>3851691.6252191924</v>
      </c>
      <c r="H127" s="526">
        <f t="shared" si="38"/>
        <v>708821.67674604827</v>
      </c>
      <c r="I127" s="577">
        <f t="shared" si="39"/>
        <v>708821.67674604827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3713830.7799810972</v>
      </c>
      <c r="E128" s="522">
        <f>IF(+J96&lt;F127,J96,D128)</f>
        <v>275721.69047619047</v>
      </c>
      <c r="F128" s="523">
        <f t="shared" si="36"/>
        <v>3438109.0895049069</v>
      </c>
      <c r="G128" s="523">
        <f t="shared" si="37"/>
        <v>3575969.9347430021</v>
      </c>
      <c r="H128" s="526">
        <f t="shared" si="38"/>
        <v>677818.40026937961</v>
      </c>
      <c r="I128" s="577">
        <f t="shared" si="39"/>
        <v>677818.40026937961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3438109.0895049069</v>
      </c>
      <c r="E129" s="522">
        <f>IF(+J96&lt;F128,J96,D129)</f>
        <v>275721.69047619047</v>
      </c>
      <c r="F129" s="523">
        <f t="shared" si="36"/>
        <v>3162387.3990287166</v>
      </c>
      <c r="G129" s="523">
        <f t="shared" si="37"/>
        <v>3300248.2442668118</v>
      </c>
      <c r="H129" s="526">
        <f t="shared" si="38"/>
        <v>646815.12379271095</v>
      </c>
      <c r="I129" s="577">
        <f t="shared" si="39"/>
        <v>646815.12379271095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2040</v>
      </c>
      <c r="D130" s="374">
        <f>IF(F129+SUM(E$99:E129)=D$92,F129,D$92-SUM(E$99:E129))</f>
        <v>3162387.3990287166</v>
      </c>
      <c r="E130" s="522">
        <f>IF(+J96&lt;F129,J96,D130)</f>
        <v>275721.69047619047</v>
      </c>
      <c r="F130" s="523">
        <f t="shared" si="36"/>
        <v>2886665.7085525263</v>
      </c>
      <c r="G130" s="523">
        <f t="shared" si="37"/>
        <v>3024526.5537906215</v>
      </c>
      <c r="H130" s="526">
        <f t="shared" si="38"/>
        <v>615811.84731604217</v>
      </c>
      <c r="I130" s="577">
        <f t="shared" si="39"/>
        <v>615811.84731604217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2886665.7085525263</v>
      </c>
      <c r="E131" s="522">
        <f>IF(+J96&lt;F130,J96,D131)</f>
        <v>275721.69047619047</v>
      </c>
      <c r="F131" s="523">
        <f t="shared" ref="F131:F154" si="40">+D131-E131</f>
        <v>2610944.018076336</v>
      </c>
      <c r="G131" s="523">
        <f t="shared" ref="G131:G154" si="41">+(F131+D131)/2</f>
        <v>2748804.8633144312</v>
      </c>
      <c r="H131" s="526">
        <f t="shared" si="38"/>
        <v>584808.57083937351</v>
      </c>
      <c r="I131" s="577">
        <f t="shared" si="39"/>
        <v>584808.57083937351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2610944.018076336</v>
      </c>
      <c r="E132" s="522">
        <f>IF(+J96&lt;F131,J96,D132)</f>
        <v>275721.69047619047</v>
      </c>
      <c r="F132" s="523">
        <f t="shared" si="40"/>
        <v>2335222.3276001457</v>
      </c>
      <c r="G132" s="523">
        <f t="shared" si="41"/>
        <v>2473083.1728382409</v>
      </c>
      <c r="H132" s="526">
        <f t="shared" si="38"/>
        <v>553805.29436270474</v>
      </c>
      <c r="I132" s="577">
        <f t="shared" si="39"/>
        <v>553805.29436270474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2335222.3276001457</v>
      </c>
      <c r="E133" s="522">
        <f>IF(+J96&lt;F132,J96,D133)</f>
        <v>275721.69047619047</v>
      </c>
      <c r="F133" s="523">
        <f t="shared" si="40"/>
        <v>2059500.6371239552</v>
      </c>
      <c r="G133" s="523">
        <f t="shared" si="41"/>
        <v>2197361.4823620506</v>
      </c>
      <c r="H133" s="526">
        <f t="shared" si="38"/>
        <v>522802.01788603608</v>
      </c>
      <c r="I133" s="577">
        <f t="shared" si="39"/>
        <v>522802.01788603608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2059500.6371239552</v>
      </c>
      <c r="E134" s="522">
        <f>IF(+J96&lt;F133,J96,D134)</f>
        <v>275721.69047619047</v>
      </c>
      <c r="F134" s="523">
        <f t="shared" si="40"/>
        <v>1783778.9466477646</v>
      </c>
      <c r="G134" s="523">
        <f t="shared" si="41"/>
        <v>1921639.7918858598</v>
      </c>
      <c r="H134" s="526">
        <f t="shared" si="38"/>
        <v>491798.74140936736</v>
      </c>
      <c r="I134" s="577">
        <f t="shared" si="39"/>
        <v>491798.74140936736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1783778.9466477646</v>
      </c>
      <c r="E135" s="522">
        <f>IF(+J96&lt;F134,J96,D135)</f>
        <v>275721.69047619047</v>
      </c>
      <c r="F135" s="523">
        <f t="shared" si="40"/>
        <v>1508057.2561715741</v>
      </c>
      <c r="G135" s="523">
        <f t="shared" si="41"/>
        <v>1645918.1014096695</v>
      </c>
      <c r="H135" s="526">
        <f t="shared" si="38"/>
        <v>460795.46493269864</v>
      </c>
      <c r="I135" s="577">
        <f t="shared" si="39"/>
        <v>460795.46493269864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29"/>
        <v/>
      </c>
      <c r="C136" s="507">
        <f>IF(D93="","-",+C135+1)</f>
        <v>2046</v>
      </c>
      <c r="D136" s="374">
        <f>IF(F135+SUM(E$99:E135)=D$92,F135,D$92-SUM(E$99:E135))</f>
        <v>1508057.2561715741</v>
      </c>
      <c r="E136" s="522">
        <f>IF(+J96&lt;F135,J96,D136)</f>
        <v>275721.69047619047</v>
      </c>
      <c r="F136" s="523">
        <f t="shared" si="40"/>
        <v>1232335.5656953836</v>
      </c>
      <c r="G136" s="523">
        <f t="shared" si="41"/>
        <v>1370196.4109334787</v>
      </c>
      <c r="H136" s="526">
        <f t="shared" si="38"/>
        <v>429792.18845602992</v>
      </c>
      <c r="I136" s="577">
        <f t="shared" si="39"/>
        <v>429792.18845602992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29"/>
        <v/>
      </c>
      <c r="C137" s="507">
        <f>IF(D93="","-",+C136+1)</f>
        <v>2047</v>
      </c>
      <c r="D137" s="374">
        <f>IF(F136+SUM(E$99:E136)=D$92,F136,D$92-SUM(E$99:E136))</f>
        <v>1232335.5656953836</v>
      </c>
      <c r="E137" s="522">
        <f>IF(+J96&lt;F136,J96,D137)</f>
        <v>275721.69047619047</v>
      </c>
      <c r="F137" s="523">
        <f t="shared" si="40"/>
        <v>956613.87521919305</v>
      </c>
      <c r="G137" s="523">
        <f t="shared" si="41"/>
        <v>1094474.7204572884</v>
      </c>
      <c r="H137" s="526">
        <f t="shared" si="38"/>
        <v>398788.9119793612</v>
      </c>
      <c r="I137" s="577">
        <f t="shared" si="39"/>
        <v>398788.9119793612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956613.87521919305</v>
      </c>
      <c r="E138" s="522">
        <f>IF(+J96&lt;F137,J96,D138)</f>
        <v>275721.69047619047</v>
      </c>
      <c r="F138" s="523">
        <f t="shared" si="40"/>
        <v>680892.18474300252</v>
      </c>
      <c r="G138" s="523">
        <f t="shared" si="41"/>
        <v>818753.02998109779</v>
      </c>
      <c r="H138" s="526">
        <f t="shared" si="38"/>
        <v>367785.63550269249</v>
      </c>
      <c r="I138" s="577">
        <f t="shared" si="39"/>
        <v>367785.63550269249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680892.18474300252</v>
      </c>
      <c r="E139" s="522">
        <f>IF(+J96&lt;F138,J96,D139)</f>
        <v>275721.69047619047</v>
      </c>
      <c r="F139" s="523">
        <f t="shared" si="40"/>
        <v>405170.49426681205</v>
      </c>
      <c r="G139" s="523">
        <f t="shared" si="41"/>
        <v>543031.33950490726</v>
      </c>
      <c r="H139" s="526">
        <f t="shared" si="38"/>
        <v>336782.35902602377</v>
      </c>
      <c r="I139" s="577">
        <f t="shared" si="39"/>
        <v>336782.35902602377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29"/>
        <v/>
      </c>
      <c r="C140" s="507">
        <f>IF(D93="","-",+C139+1)</f>
        <v>2050</v>
      </c>
      <c r="D140" s="374">
        <f>IF(F139+SUM(E$99:E139)=D$92,F139,D$92-SUM(E$99:E139))</f>
        <v>405170.49426681205</v>
      </c>
      <c r="E140" s="522">
        <f>IF(+J96&lt;F139,J96,D140)</f>
        <v>275721.69047619047</v>
      </c>
      <c r="F140" s="523">
        <f t="shared" si="40"/>
        <v>129448.80379062158</v>
      </c>
      <c r="G140" s="523">
        <f t="shared" si="41"/>
        <v>267309.64902871684</v>
      </c>
      <c r="H140" s="526">
        <f t="shared" si="38"/>
        <v>305779.08254935505</v>
      </c>
      <c r="I140" s="577">
        <f t="shared" si="39"/>
        <v>305779.08254935505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129448.80379062158</v>
      </c>
      <c r="E141" s="522">
        <f>IF(+J96&lt;F140,J96,D141)</f>
        <v>129448.80379062158</v>
      </c>
      <c r="F141" s="523">
        <f t="shared" si="40"/>
        <v>0</v>
      </c>
      <c r="G141" s="523">
        <f t="shared" si="41"/>
        <v>64724.401895310788</v>
      </c>
      <c r="H141" s="526">
        <f t="shared" si="38"/>
        <v>136726.6807080367</v>
      </c>
      <c r="I141" s="577">
        <f t="shared" si="39"/>
        <v>136726.6807080367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0"/>
        <v>0</v>
      </c>
      <c r="G142" s="523">
        <f t="shared" si="41"/>
        <v>0</v>
      </c>
      <c r="H142" s="526">
        <f t="shared" si="38"/>
        <v>0</v>
      </c>
      <c r="I142" s="577">
        <f t="shared" si="39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11580311</v>
      </c>
      <c r="F155" s="375"/>
      <c r="G155" s="375"/>
      <c r="H155" s="375">
        <f>SUM(H99:H154)</f>
        <v>41184964.431330964</v>
      </c>
      <c r="I155" s="375">
        <f>SUM(I99:I154)</f>
        <v>41184964.431330964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P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67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1313001.915934932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1313001.915934932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417</v>
      </c>
      <c r="E9" s="637" t="s">
        <v>418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10668801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254019.07142857142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>+G17</f>
        <v>720921.93663194391</v>
      </c>
      <c r="L17" s="513">
        <f t="shared" ref="L17:L72" si="1">IF(K17&lt;&gt;0,+G17-K17,0)</f>
        <v>0</v>
      </c>
      <c r="M17" s="512">
        <f>+H17</f>
        <v>720921.93663194391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1359929.3750502607</v>
      </c>
      <c r="H18" s="639">
        <v>1359929.3750502607</v>
      </c>
      <c r="I18" s="511">
        <f t="shared" si="0"/>
        <v>0</v>
      </c>
      <c r="J18" s="511"/>
      <c r="K18" s="518">
        <f>+G18</f>
        <v>1359929.3750502607</v>
      </c>
      <c r="L18" s="519">
        <f t="shared" si="1"/>
        <v>0</v>
      </c>
      <c r="M18" s="518">
        <f>+H18</f>
        <v>1359929.3750502607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224543.29268292684</v>
      </c>
      <c r="F19" s="631">
        <v>8596613.8506806567</v>
      </c>
      <c r="G19" s="630">
        <v>1331391.2475963396</v>
      </c>
      <c r="H19" s="639">
        <v>1331391.2475963396</v>
      </c>
      <c r="I19" s="511">
        <f t="shared" si="0"/>
        <v>0</v>
      </c>
      <c r="J19" s="511"/>
      <c r="K19" s="518">
        <f>+G19</f>
        <v>1331391.2475963396</v>
      </c>
      <c r="L19" s="519">
        <f t="shared" ref="L19" si="4">IF(K19&lt;&gt;0,+G19-K19,0)</f>
        <v>0</v>
      </c>
      <c r="M19" s="518">
        <f>+H19</f>
        <v>1331391.2475963396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1276491.1744003529</v>
      </c>
      <c r="H20" s="639">
        <v>1276491.1744003529</v>
      </c>
      <c r="I20" s="511">
        <f t="shared" si="0"/>
        <v>0</v>
      </c>
      <c r="J20" s="511"/>
      <c r="K20" s="518">
        <f>+G20</f>
        <v>1276491.1744003529</v>
      </c>
      <c r="L20" s="519">
        <f t="shared" ref="L20" si="6">IF(K20&lt;&gt;0,+G20-K20,0)</f>
        <v>0</v>
      </c>
      <c r="M20" s="518">
        <f>+H20</f>
        <v>1276491.1744003529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9809333.2125638109</v>
      </c>
      <c r="E21" s="630">
        <v>254019.07142857142</v>
      </c>
      <c r="F21" s="631">
        <v>9555314.14113524</v>
      </c>
      <c r="G21" s="630">
        <v>1280389.3877484133</v>
      </c>
      <c r="H21" s="639">
        <v>1280389.3877484133</v>
      </c>
      <c r="I21" s="511">
        <f t="shared" si="0"/>
        <v>0</v>
      </c>
      <c r="J21" s="511"/>
      <c r="K21" s="518">
        <f>+G21</f>
        <v>1280389.3877484133</v>
      </c>
      <c r="L21" s="519">
        <f t="shared" ref="L21" si="7">IF(K21&lt;&gt;0,+G21-K21,0)</f>
        <v>0</v>
      </c>
      <c r="M21" s="518">
        <f>+H21</f>
        <v>1280389.3877484133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>IU</v>
      </c>
      <c r="C22" s="507">
        <f>IF(D11="","-",+C21+1)</f>
        <v>2022</v>
      </c>
      <c r="D22" s="523">
        <f>IF(F21+SUM(E$17:E21)=D$10,F21,D$10-SUM(E$17:E21))</f>
        <v>9544870.2670569643</v>
      </c>
      <c r="E22" s="522">
        <f>IF(+I14&lt;F21,I14,D22)</f>
        <v>254019.07142857142</v>
      </c>
      <c r="F22" s="523">
        <f t="shared" ref="F22:F72" si="8">+D22-E22</f>
        <v>9290851.1956283934</v>
      </c>
      <c r="G22" s="524">
        <f t="shared" ref="G22:G48" si="9">+I$12*((D22+F22)/2)+E22</f>
        <v>1313001.915934932</v>
      </c>
      <c r="H22" s="491">
        <f t="shared" ref="H22:H48" si="10">+I$13*((D22+F22)/2)+E22</f>
        <v>1313001.915934932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9290851.1956283934</v>
      </c>
      <c r="E23" s="522">
        <f>IF(+I14&lt;F22,I14,D23)</f>
        <v>254019.07142857142</v>
      </c>
      <c r="F23" s="523">
        <f t="shared" si="8"/>
        <v>9036832.1241998225</v>
      </c>
      <c r="G23" s="524">
        <f t="shared" si="9"/>
        <v>1284438.9708570703</v>
      </c>
      <c r="H23" s="491">
        <f t="shared" si="10"/>
        <v>1284438.9708570703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9036832.1241998225</v>
      </c>
      <c r="E24" s="522">
        <f>IF(+I14&lt;F23,I14,D24)</f>
        <v>254019.07142857142</v>
      </c>
      <c r="F24" s="523">
        <f t="shared" si="8"/>
        <v>8782813.0527712516</v>
      </c>
      <c r="G24" s="524">
        <f t="shared" si="9"/>
        <v>1255876.0257792084</v>
      </c>
      <c r="H24" s="491">
        <f t="shared" si="10"/>
        <v>1255876.0257792084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8782813.0527712516</v>
      </c>
      <c r="E25" s="522">
        <f>IF(+I14&lt;F24,I14,D25)</f>
        <v>254019.07142857142</v>
      </c>
      <c r="F25" s="523">
        <f t="shared" si="8"/>
        <v>8528793.9813426808</v>
      </c>
      <c r="G25" s="524">
        <f t="shared" si="9"/>
        <v>1227313.0807013465</v>
      </c>
      <c r="H25" s="491">
        <f t="shared" si="10"/>
        <v>1227313.0807013465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8528793.9813426808</v>
      </c>
      <c r="E26" s="522">
        <f>IF(+I14&lt;F25,I14,D26)</f>
        <v>254019.07142857142</v>
      </c>
      <c r="F26" s="523">
        <f t="shared" si="8"/>
        <v>8274774.9099141089</v>
      </c>
      <c r="G26" s="524">
        <f t="shared" si="9"/>
        <v>1198750.1356234848</v>
      </c>
      <c r="H26" s="491">
        <f t="shared" si="10"/>
        <v>1198750.1356234848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8274774.9099141089</v>
      </c>
      <c r="E27" s="522">
        <f>IF(+I14&lt;F26,I14,D27)</f>
        <v>254019.07142857142</v>
      </c>
      <c r="F27" s="523">
        <f t="shared" si="8"/>
        <v>8020755.8384855371</v>
      </c>
      <c r="G27" s="524">
        <f t="shared" si="9"/>
        <v>1170187.1905456227</v>
      </c>
      <c r="H27" s="491">
        <f t="shared" si="10"/>
        <v>1170187.1905456227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8020755.8384855371</v>
      </c>
      <c r="E28" s="522">
        <f>IF(+I14&lt;F27,I14,D28)</f>
        <v>254019.07142857142</v>
      </c>
      <c r="F28" s="523">
        <f t="shared" si="8"/>
        <v>7766736.7670569653</v>
      </c>
      <c r="G28" s="524">
        <f t="shared" si="9"/>
        <v>1141624.2454677608</v>
      </c>
      <c r="H28" s="491">
        <f t="shared" si="10"/>
        <v>1141624.2454677608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7766736.7670569653</v>
      </c>
      <c r="E29" s="522">
        <f>IF(+I14&lt;F28,I14,D29)</f>
        <v>254019.07142857142</v>
      </c>
      <c r="F29" s="523">
        <f t="shared" si="8"/>
        <v>7512717.6956283934</v>
      </c>
      <c r="G29" s="524">
        <f t="shared" si="9"/>
        <v>1113061.3003898989</v>
      </c>
      <c r="H29" s="491">
        <f t="shared" si="10"/>
        <v>1113061.3003898989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7512717.6956283934</v>
      </c>
      <c r="E30" s="522">
        <f>IF(+I14&lt;F29,I14,D30)</f>
        <v>254019.07142857142</v>
      </c>
      <c r="F30" s="523">
        <f t="shared" si="8"/>
        <v>7258698.6241998216</v>
      </c>
      <c r="G30" s="524">
        <f t="shared" si="9"/>
        <v>1084498.355312037</v>
      </c>
      <c r="H30" s="491">
        <f t="shared" si="10"/>
        <v>1084498.355312037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7258698.6241998216</v>
      </c>
      <c r="E31" s="522">
        <f>IF(+I14&lt;F30,I14,D31)</f>
        <v>254019.07142857142</v>
      </c>
      <c r="F31" s="523">
        <f t="shared" si="8"/>
        <v>7004679.5527712498</v>
      </c>
      <c r="G31" s="524">
        <f t="shared" si="9"/>
        <v>1055935.4102341752</v>
      </c>
      <c r="H31" s="491">
        <f t="shared" si="10"/>
        <v>1055935.4102341752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7004679.5527712498</v>
      </c>
      <c r="E32" s="522">
        <f>IF(+I14&lt;F31,I14,D32)</f>
        <v>254019.07142857142</v>
      </c>
      <c r="F32" s="523">
        <f t="shared" si="8"/>
        <v>6750660.481342678</v>
      </c>
      <c r="G32" s="524">
        <f t="shared" si="9"/>
        <v>1027372.4651563133</v>
      </c>
      <c r="H32" s="491">
        <f t="shared" si="10"/>
        <v>1027372.4651563133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6750660.481342678</v>
      </c>
      <c r="E33" s="522">
        <f>IF(+I14&lt;F32,I14,D33)</f>
        <v>254019.07142857142</v>
      </c>
      <c r="F33" s="523">
        <f t="shared" si="8"/>
        <v>6496641.4099141061</v>
      </c>
      <c r="G33" s="524">
        <f t="shared" si="9"/>
        <v>998809.52007845137</v>
      </c>
      <c r="H33" s="491">
        <f t="shared" si="10"/>
        <v>998809.52007845137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6496641.4099141061</v>
      </c>
      <c r="E34" s="522">
        <f>IF(+I14&lt;F33,I14,D34)</f>
        <v>254019.07142857142</v>
      </c>
      <c r="F34" s="523">
        <f t="shared" si="8"/>
        <v>6242622.3384855343</v>
      </c>
      <c r="G34" s="524">
        <f t="shared" si="9"/>
        <v>970246.57500058948</v>
      </c>
      <c r="H34" s="491">
        <f t="shared" si="10"/>
        <v>970246.57500058948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6242622.3384855343</v>
      </c>
      <c r="E35" s="522">
        <f>IF(+I14&lt;F34,I14,D35)</f>
        <v>254019.07142857142</v>
      </c>
      <c r="F35" s="523">
        <f t="shared" si="8"/>
        <v>5988603.2670569625</v>
      </c>
      <c r="G35" s="524">
        <f t="shared" si="9"/>
        <v>941683.62992272736</v>
      </c>
      <c r="H35" s="491">
        <f t="shared" si="10"/>
        <v>941683.62992272736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5988603.2670569625</v>
      </c>
      <c r="E36" s="522">
        <f>IF(+I14&lt;F35,I14,D36)</f>
        <v>254019.07142857142</v>
      </c>
      <c r="F36" s="523">
        <f t="shared" si="8"/>
        <v>5734584.1956283906</v>
      </c>
      <c r="G36" s="524">
        <f t="shared" si="9"/>
        <v>913120.6848448657</v>
      </c>
      <c r="H36" s="491">
        <f t="shared" si="10"/>
        <v>913120.6848448657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5734584.1956283906</v>
      </c>
      <c r="E37" s="522">
        <f>IF(+I14&lt;F36,I14,D37)</f>
        <v>254019.07142857142</v>
      </c>
      <c r="F37" s="523">
        <f t="shared" si="8"/>
        <v>5480565.1241998188</v>
      </c>
      <c r="G37" s="524">
        <f t="shared" si="9"/>
        <v>884557.73976700357</v>
      </c>
      <c r="H37" s="491">
        <f t="shared" si="10"/>
        <v>884557.73976700357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5480565.1241998188</v>
      </c>
      <c r="E38" s="522">
        <f>IF(+I14&lt;F37,I14,D38)</f>
        <v>254019.07142857142</v>
      </c>
      <c r="F38" s="523">
        <f t="shared" si="8"/>
        <v>5226546.052771247</v>
      </c>
      <c r="G38" s="524">
        <f t="shared" si="9"/>
        <v>855994.79468914168</v>
      </c>
      <c r="H38" s="491">
        <f t="shared" si="10"/>
        <v>855994.79468914168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5226546.052771247</v>
      </c>
      <c r="E39" s="522">
        <f>IF(+I14&lt;F38,I14,D39)</f>
        <v>254019.07142857142</v>
      </c>
      <c r="F39" s="523">
        <f t="shared" si="8"/>
        <v>4972526.9813426752</v>
      </c>
      <c r="G39" s="524">
        <f t="shared" si="9"/>
        <v>827431.84961127979</v>
      </c>
      <c r="H39" s="491">
        <f t="shared" si="10"/>
        <v>827431.84961127979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4972526.9813426752</v>
      </c>
      <c r="E40" s="522">
        <f>IF(+I14&lt;F39,I14,D40)</f>
        <v>254019.07142857142</v>
      </c>
      <c r="F40" s="523">
        <f t="shared" si="8"/>
        <v>4718507.9099141033</v>
      </c>
      <c r="G40" s="524">
        <f t="shared" si="9"/>
        <v>798868.9045334179</v>
      </c>
      <c r="H40" s="491">
        <f t="shared" si="10"/>
        <v>798868.9045334179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4718507.9099141033</v>
      </c>
      <c r="E41" s="522">
        <f>IF(+I14&lt;F40,I14,D41)</f>
        <v>254019.07142857142</v>
      </c>
      <c r="F41" s="523">
        <f t="shared" si="8"/>
        <v>4464488.8384855315</v>
      </c>
      <c r="G41" s="524">
        <f t="shared" si="9"/>
        <v>770305.959455556</v>
      </c>
      <c r="H41" s="491">
        <f t="shared" si="10"/>
        <v>770305.959455556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4464488.8384855315</v>
      </c>
      <c r="E42" s="522">
        <f>IF(+I14&lt;F41,I14,D42)</f>
        <v>254019.07142857142</v>
      </c>
      <c r="F42" s="523">
        <f t="shared" si="8"/>
        <v>4210469.7670569597</v>
      </c>
      <c r="G42" s="524">
        <f t="shared" si="9"/>
        <v>741743.01437769411</v>
      </c>
      <c r="H42" s="491">
        <f t="shared" si="10"/>
        <v>741743.01437769411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4210469.7670569597</v>
      </c>
      <c r="E43" s="522">
        <f>IF(+I14&lt;F42,I14,D43)</f>
        <v>254019.07142857142</v>
      </c>
      <c r="F43" s="523">
        <f t="shared" si="8"/>
        <v>3956450.6956283883</v>
      </c>
      <c r="G43" s="524">
        <f t="shared" si="9"/>
        <v>713180.06929983222</v>
      </c>
      <c r="H43" s="491">
        <f t="shared" si="10"/>
        <v>713180.06929983222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3956450.6956283883</v>
      </c>
      <c r="E44" s="522">
        <f>IF(+I14&lt;F43,I14,D44)</f>
        <v>254019.07142857142</v>
      </c>
      <c r="F44" s="523">
        <f t="shared" si="8"/>
        <v>3702431.624199817</v>
      </c>
      <c r="G44" s="524">
        <f t="shared" si="9"/>
        <v>684617.12422197033</v>
      </c>
      <c r="H44" s="491">
        <f t="shared" si="10"/>
        <v>684617.12422197033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3702431.624199817</v>
      </c>
      <c r="E45" s="522">
        <f>IF(+I14&lt;F44,I14,D45)</f>
        <v>254019.07142857142</v>
      </c>
      <c r="F45" s="523">
        <f t="shared" si="8"/>
        <v>3448412.5527712456</v>
      </c>
      <c r="G45" s="524">
        <f t="shared" si="9"/>
        <v>656054.17914410844</v>
      </c>
      <c r="H45" s="491">
        <f t="shared" si="10"/>
        <v>656054.17914410844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3448412.5527712456</v>
      </c>
      <c r="E46" s="522">
        <f>IF(+I14&lt;F45,I14,D46)</f>
        <v>254019.07142857142</v>
      </c>
      <c r="F46" s="523">
        <f t="shared" si="8"/>
        <v>3194393.4813426742</v>
      </c>
      <c r="G46" s="524">
        <f t="shared" si="9"/>
        <v>627491.23406624654</v>
      </c>
      <c r="H46" s="491">
        <f t="shared" si="10"/>
        <v>627491.23406624654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3194393.4813426742</v>
      </c>
      <c r="E47" s="522">
        <f>IF(+I14&lt;F46,I14,D47)</f>
        <v>254019.07142857142</v>
      </c>
      <c r="F47" s="523">
        <f t="shared" si="8"/>
        <v>2940374.4099141029</v>
      </c>
      <c r="G47" s="524">
        <f t="shared" si="9"/>
        <v>598928.28898838477</v>
      </c>
      <c r="H47" s="491">
        <f t="shared" si="10"/>
        <v>598928.28898838477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2940374.4099141029</v>
      </c>
      <c r="E48" s="522">
        <f>IF(+I14&lt;F47,I14,D48)</f>
        <v>254019.07142857142</v>
      </c>
      <c r="F48" s="523">
        <f t="shared" si="8"/>
        <v>2686355.3384855315</v>
      </c>
      <c r="G48" s="524">
        <f t="shared" si="9"/>
        <v>570365.34391052288</v>
      </c>
      <c r="H48" s="491">
        <f t="shared" si="10"/>
        <v>570365.34391052288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2686355.3384855315</v>
      </c>
      <c r="E49" s="522">
        <f>IF(+I14&lt;F48,I14,D49)</f>
        <v>254019.07142857142</v>
      </c>
      <c r="F49" s="523">
        <f t="shared" si="8"/>
        <v>2432336.2670569601</v>
      </c>
      <c r="G49" s="524">
        <f t="shared" ref="G49:G72" si="11">+I$12*((D49+F49)/2)+E49</f>
        <v>541802.3988326611</v>
      </c>
      <c r="H49" s="491">
        <f t="shared" ref="H49:H72" si="12">+I$13*((D49+F49)/2)+E49</f>
        <v>541802.3988326611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2432336.2670569601</v>
      </c>
      <c r="E50" s="522">
        <f>IF(+I14&lt;F49,I14,D50)</f>
        <v>254019.07142857142</v>
      </c>
      <c r="F50" s="523">
        <f t="shared" si="8"/>
        <v>2178317.1956283888</v>
      </c>
      <c r="G50" s="524">
        <f t="shared" si="11"/>
        <v>513239.45375479909</v>
      </c>
      <c r="H50" s="491">
        <f t="shared" si="12"/>
        <v>513239.45375479909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2178317.1956283888</v>
      </c>
      <c r="E51" s="522">
        <f>IF(+I14&lt;F50,I14,D51)</f>
        <v>254019.07142857142</v>
      </c>
      <c r="F51" s="523">
        <f t="shared" si="8"/>
        <v>1924298.1241998174</v>
      </c>
      <c r="G51" s="524">
        <f t="shared" si="11"/>
        <v>484676.50867693732</v>
      </c>
      <c r="H51" s="491">
        <f t="shared" si="12"/>
        <v>484676.50867693732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1924298.1241998174</v>
      </c>
      <c r="E52" s="522">
        <f>IF(+I14&lt;F51,I14,D52)</f>
        <v>254019.07142857142</v>
      </c>
      <c r="F52" s="523">
        <f t="shared" si="8"/>
        <v>1670279.0527712461</v>
      </c>
      <c r="G52" s="524">
        <f t="shared" si="11"/>
        <v>456113.56359907542</v>
      </c>
      <c r="H52" s="491">
        <f t="shared" si="12"/>
        <v>456113.56359907542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1670279.0527712461</v>
      </c>
      <c r="E53" s="522">
        <f>IF(+I14&lt;F52,I14,D53)</f>
        <v>254019.07142857142</v>
      </c>
      <c r="F53" s="523">
        <f t="shared" si="8"/>
        <v>1416259.9813426747</v>
      </c>
      <c r="G53" s="524">
        <f t="shared" si="11"/>
        <v>427550.61852121353</v>
      </c>
      <c r="H53" s="491">
        <f t="shared" si="12"/>
        <v>427550.61852121353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1416259.9813426747</v>
      </c>
      <c r="E54" s="522">
        <f>IF(+I14&lt;F53,I14,D54)</f>
        <v>254019.07142857142</v>
      </c>
      <c r="F54" s="523">
        <f t="shared" si="8"/>
        <v>1162240.9099141033</v>
      </c>
      <c r="G54" s="524">
        <f t="shared" si="11"/>
        <v>398987.6734433517</v>
      </c>
      <c r="H54" s="491">
        <f t="shared" si="12"/>
        <v>398987.6734433517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1162240.9099141033</v>
      </c>
      <c r="E55" s="522">
        <f>IF(+I14&lt;F54,I14,D55)</f>
        <v>254019.07142857142</v>
      </c>
      <c r="F55" s="523">
        <f t="shared" si="8"/>
        <v>908221.83848553197</v>
      </c>
      <c r="G55" s="524">
        <f t="shared" si="11"/>
        <v>370424.72836548986</v>
      </c>
      <c r="H55" s="491">
        <f t="shared" si="12"/>
        <v>370424.72836548986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908221.83848553197</v>
      </c>
      <c r="E56" s="522">
        <f>IF(+I14&lt;F55,I14,D56)</f>
        <v>254019.07142857142</v>
      </c>
      <c r="F56" s="523">
        <f t="shared" si="8"/>
        <v>654202.76705696061</v>
      </c>
      <c r="G56" s="524">
        <f t="shared" si="11"/>
        <v>341861.78328762797</v>
      </c>
      <c r="H56" s="491">
        <f t="shared" si="12"/>
        <v>341861.78328762797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654202.76705696061</v>
      </c>
      <c r="E57" s="522">
        <f>IF(+I14&lt;F56,I14,D57)</f>
        <v>254019.07142857142</v>
      </c>
      <c r="F57" s="523">
        <f t="shared" si="8"/>
        <v>400183.69562838919</v>
      </c>
      <c r="G57" s="524">
        <f t="shared" si="11"/>
        <v>313298.83820976614</v>
      </c>
      <c r="H57" s="491">
        <f t="shared" si="12"/>
        <v>313298.83820976614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400183.69562838919</v>
      </c>
      <c r="E58" s="522">
        <f>IF(+I14&lt;F57,I14,D58)</f>
        <v>254019.07142857142</v>
      </c>
      <c r="F58" s="523">
        <f t="shared" si="8"/>
        <v>146164.62419981777</v>
      </c>
      <c r="G58" s="524">
        <f t="shared" si="11"/>
        <v>284735.89313190425</v>
      </c>
      <c r="H58" s="491">
        <f t="shared" si="12"/>
        <v>284735.89313190425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146164.62419981777</v>
      </c>
      <c r="E59" s="522">
        <f>IF(+I14&lt;F58,I14,D59)</f>
        <v>146164.62419981777</v>
      </c>
      <c r="F59" s="523">
        <f t="shared" si="8"/>
        <v>0</v>
      </c>
      <c r="G59" s="524">
        <f t="shared" si="11"/>
        <v>154382.29878201871</v>
      </c>
      <c r="H59" s="491">
        <f t="shared" si="12"/>
        <v>154382.29878201871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11"/>
        <v>0</v>
      </c>
      <c r="H60" s="491">
        <f t="shared" si="12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10668800.999999996</v>
      </c>
      <c r="F73" s="375"/>
      <c r="G73" s="375">
        <f>SUM(G17:G72)</f>
        <v>35681654.887945794</v>
      </c>
      <c r="H73" s="375">
        <f>SUM(H17:H72)</f>
        <v>35681654.887945794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1276491.1744003529</v>
      </c>
      <c r="N87" s="546">
        <f>IF(J92&lt;D11,0,VLOOKUP(J92,C17:O72,11))</f>
        <v>1276491.1744003529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1313727.2655246886</v>
      </c>
      <c r="N88" s="550">
        <f>IF(J92&lt;D11,0,VLOOKUP(J92,C99:P154,7))</f>
        <v>1313727.2655246886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37236.09112433577</v>
      </c>
      <c r="N89" s="555">
        <f>+N88-N87</f>
        <v>37236.09112433577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10668801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254019.07142857142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13">+I99-H99</f>
        <v>0</v>
      </c>
      <c r="K99" s="514"/>
      <c r="L99" s="512">
        <f>+H99</f>
        <v>818789.20929668087</v>
      </c>
      <c r="M99" s="513">
        <f t="shared" ref="M99:M130" si="14">IF(L99&lt;&gt;0,+H99-L99,0)</f>
        <v>0</v>
      </c>
      <c r="N99" s="512">
        <f>+I99</f>
        <v>818789.20929668087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13"/>
        <v>0</v>
      </c>
      <c r="K100" s="514"/>
      <c r="L100" s="655">
        <f>+H100</f>
        <v>1347547.6401151039</v>
      </c>
      <c r="M100" s="514">
        <f t="shared" si="14"/>
        <v>0</v>
      </c>
      <c r="N100" s="655">
        <f>+I100</f>
        <v>1347547.6401151039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>IU</v>
      </c>
      <c r="C101" s="507">
        <f>IF(D93="","-",+C100+1)</f>
        <v>2019</v>
      </c>
      <c r="D101" s="629">
        <v>10226106.035714285</v>
      </c>
      <c r="E101" s="630">
        <v>248111.65116279069</v>
      </c>
      <c r="F101" s="631">
        <v>9977994.3845514953</v>
      </c>
      <c r="G101" s="631">
        <v>10102050.210132889</v>
      </c>
      <c r="H101" s="633">
        <v>1329440.626850764</v>
      </c>
      <c r="I101" s="634">
        <v>1329440.626850764</v>
      </c>
      <c r="J101" s="514">
        <f t="shared" si="13"/>
        <v>0</v>
      </c>
      <c r="K101" s="514"/>
      <c r="L101" s="655">
        <f>+H101</f>
        <v>1329440.626850764</v>
      </c>
      <c r="M101" s="514">
        <f t="shared" ref="M101:M102" si="18">IF(L101&lt;&gt;0,+H101-L101,0)</f>
        <v>0</v>
      </c>
      <c r="N101" s="655">
        <f>+I101</f>
        <v>1329440.626850764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9977994.3845514953</v>
      </c>
      <c r="E102" s="630">
        <v>254019.07142857142</v>
      </c>
      <c r="F102" s="631">
        <v>9723975.3131229244</v>
      </c>
      <c r="G102" s="631">
        <v>9850984.8488372099</v>
      </c>
      <c r="H102" s="633">
        <v>1313727.2655246886</v>
      </c>
      <c r="I102" s="634">
        <v>1313727.2655246886</v>
      </c>
      <c r="J102" s="514">
        <f t="shared" si="13"/>
        <v>0</v>
      </c>
      <c r="K102" s="514"/>
      <c r="L102" s="655">
        <f>+H102</f>
        <v>1313727.2655246886</v>
      </c>
      <c r="M102" s="514">
        <f t="shared" si="18"/>
        <v>0</v>
      </c>
      <c r="N102" s="655">
        <f>+I102</f>
        <v>1313727.2655246886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9723975.3131229244</v>
      </c>
      <c r="E103" s="522">
        <f>IF(+J96&lt;F102,J96,D103)</f>
        <v>254019.07142857142</v>
      </c>
      <c r="F103" s="523">
        <f t="shared" ref="F103:F130" si="19">+D103-E103</f>
        <v>9469956.2416943535</v>
      </c>
      <c r="G103" s="523">
        <f t="shared" ref="G103:G130" si="20">+(F103+D103)/2</f>
        <v>9596965.777408639</v>
      </c>
      <c r="H103" s="526">
        <f t="shared" ref="H103:H154" si="21">+J$94*G103+E103</f>
        <v>1333141.2210870197</v>
      </c>
      <c r="I103" s="577">
        <f t="shared" ref="I103:I154" si="22">+J$95*G103+E103</f>
        <v>1333141.2210870197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9469956.2416943535</v>
      </c>
      <c r="E104" s="522">
        <f>IF(+J96&lt;F103,J96,D104)</f>
        <v>254019.07142857142</v>
      </c>
      <c r="F104" s="523">
        <f t="shared" si="19"/>
        <v>9215937.1702657826</v>
      </c>
      <c r="G104" s="523">
        <f t="shared" si="20"/>
        <v>9342946.7059800681</v>
      </c>
      <c r="H104" s="526">
        <f t="shared" si="21"/>
        <v>1304578.2760091578</v>
      </c>
      <c r="I104" s="577">
        <f t="shared" si="22"/>
        <v>1304578.2760091578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9215937.1702657826</v>
      </c>
      <c r="E105" s="522">
        <f>IF(+J96&lt;F104,J96,D105)</f>
        <v>254019.07142857142</v>
      </c>
      <c r="F105" s="523">
        <f t="shared" si="19"/>
        <v>8961918.0988372117</v>
      </c>
      <c r="G105" s="523">
        <f t="shared" si="20"/>
        <v>9088927.6345514972</v>
      </c>
      <c r="H105" s="526">
        <f t="shared" si="21"/>
        <v>1276015.3309312961</v>
      </c>
      <c r="I105" s="577">
        <f t="shared" si="22"/>
        <v>1276015.3309312961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8961918.0988372117</v>
      </c>
      <c r="E106" s="522">
        <f>IF(+J96&lt;F105,J96,D106)</f>
        <v>254019.07142857142</v>
      </c>
      <c r="F106" s="523">
        <f t="shared" si="19"/>
        <v>8707899.0274086408</v>
      </c>
      <c r="G106" s="523">
        <f t="shared" si="20"/>
        <v>8834908.5631229263</v>
      </c>
      <c r="H106" s="526">
        <f t="shared" si="21"/>
        <v>1247452.3858534342</v>
      </c>
      <c r="I106" s="577">
        <f t="shared" si="22"/>
        <v>1247452.3858534342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8707899.0274086408</v>
      </c>
      <c r="E107" s="522">
        <f>IF(+J96&lt;F106,J96,D107)</f>
        <v>254019.07142857142</v>
      </c>
      <c r="F107" s="523">
        <f t="shared" si="19"/>
        <v>8453879.9559800699</v>
      </c>
      <c r="G107" s="523">
        <f t="shared" si="20"/>
        <v>8580889.4916943554</v>
      </c>
      <c r="H107" s="526">
        <f t="shared" si="21"/>
        <v>1218889.4407755723</v>
      </c>
      <c r="I107" s="577">
        <f t="shared" si="22"/>
        <v>1218889.4407755723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8453879.9559800699</v>
      </c>
      <c r="E108" s="522">
        <f>IF(+J96&lt;F107,J96,D108)</f>
        <v>254019.07142857142</v>
      </c>
      <c r="F108" s="523">
        <f t="shared" si="19"/>
        <v>8199860.8845514981</v>
      </c>
      <c r="G108" s="523">
        <f t="shared" si="20"/>
        <v>8326870.4202657845</v>
      </c>
      <c r="H108" s="526">
        <f t="shared" si="21"/>
        <v>1190326.4956977107</v>
      </c>
      <c r="I108" s="577">
        <f t="shared" si="22"/>
        <v>1190326.4956977107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8199860.8845514981</v>
      </c>
      <c r="E109" s="522">
        <f>IF(+J96&lt;F108,J96,D109)</f>
        <v>254019.07142857142</v>
      </c>
      <c r="F109" s="523">
        <f t="shared" si="19"/>
        <v>7945841.8131229263</v>
      </c>
      <c r="G109" s="523">
        <f t="shared" si="20"/>
        <v>8072851.3488372117</v>
      </c>
      <c r="H109" s="526">
        <f t="shared" si="21"/>
        <v>1161763.5506198485</v>
      </c>
      <c r="I109" s="577">
        <f t="shared" si="22"/>
        <v>1161763.5506198485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7945841.8131229263</v>
      </c>
      <c r="E110" s="522">
        <f>IF(+J96&lt;F109,J96,D110)</f>
        <v>254019.07142857142</v>
      </c>
      <c r="F110" s="523">
        <f t="shared" si="19"/>
        <v>7691822.7416943545</v>
      </c>
      <c r="G110" s="523">
        <f t="shared" si="20"/>
        <v>7818832.2774086408</v>
      </c>
      <c r="H110" s="526">
        <f t="shared" si="21"/>
        <v>1133200.6055419866</v>
      </c>
      <c r="I110" s="577">
        <f t="shared" si="22"/>
        <v>1133200.6055419866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7691822.7416943545</v>
      </c>
      <c r="E111" s="522">
        <f>IF(+J96&lt;F110,J96,D111)</f>
        <v>254019.07142857142</v>
      </c>
      <c r="F111" s="523">
        <f t="shared" si="19"/>
        <v>7437803.6702657826</v>
      </c>
      <c r="G111" s="523">
        <f t="shared" si="20"/>
        <v>7564813.2059800681</v>
      </c>
      <c r="H111" s="526">
        <f t="shared" si="21"/>
        <v>1104637.6604641248</v>
      </c>
      <c r="I111" s="577">
        <f t="shared" si="22"/>
        <v>1104637.6604641248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7437803.6702657826</v>
      </c>
      <c r="E112" s="522">
        <f>IF(+J96&lt;F111,J96,D112)</f>
        <v>254019.07142857142</v>
      </c>
      <c r="F112" s="523">
        <f t="shared" si="19"/>
        <v>7183784.5988372108</v>
      </c>
      <c r="G112" s="523">
        <f t="shared" si="20"/>
        <v>7310794.1345514972</v>
      </c>
      <c r="H112" s="526">
        <f t="shared" si="21"/>
        <v>1076074.7153862629</v>
      </c>
      <c r="I112" s="577">
        <f t="shared" si="22"/>
        <v>1076074.7153862629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7183784.5988372108</v>
      </c>
      <c r="E113" s="522">
        <f>IF(+J96&lt;F112,J96,D113)</f>
        <v>254019.07142857142</v>
      </c>
      <c r="F113" s="523">
        <f t="shared" si="19"/>
        <v>6929765.527408639</v>
      </c>
      <c r="G113" s="523">
        <f t="shared" si="20"/>
        <v>7056775.0631229244</v>
      </c>
      <c r="H113" s="526">
        <f t="shared" si="21"/>
        <v>1047511.770308401</v>
      </c>
      <c r="I113" s="577">
        <f t="shared" si="22"/>
        <v>1047511.770308401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6929765.527408639</v>
      </c>
      <c r="E114" s="522">
        <f>IF(+J96&lt;F113,J96,D114)</f>
        <v>254019.07142857142</v>
      </c>
      <c r="F114" s="523">
        <f t="shared" si="19"/>
        <v>6675746.4559800671</v>
      </c>
      <c r="G114" s="523">
        <f t="shared" si="20"/>
        <v>6802755.9916943535</v>
      </c>
      <c r="H114" s="526">
        <f t="shared" si="21"/>
        <v>1018948.8252305391</v>
      </c>
      <c r="I114" s="577">
        <f t="shared" si="22"/>
        <v>1018948.8252305391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6675746.4559800671</v>
      </c>
      <c r="E115" s="522">
        <f>IF(+J96&lt;F114,J96,D115)</f>
        <v>254019.07142857142</v>
      </c>
      <c r="F115" s="523">
        <f t="shared" si="19"/>
        <v>6421727.3845514953</v>
      </c>
      <c r="G115" s="523">
        <f t="shared" si="20"/>
        <v>6548736.9202657808</v>
      </c>
      <c r="H115" s="526">
        <f t="shared" si="21"/>
        <v>990385.88015267695</v>
      </c>
      <c r="I115" s="577">
        <f t="shared" si="22"/>
        <v>990385.88015267695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6421727.3845514953</v>
      </c>
      <c r="E116" s="522">
        <f>IF(+J96&lt;F115,J96,D116)</f>
        <v>254019.07142857142</v>
      </c>
      <c r="F116" s="523">
        <f t="shared" si="19"/>
        <v>6167708.3131229235</v>
      </c>
      <c r="G116" s="523">
        <f t="shared" si="20"/>
        <v>6294717.8488372099</v>
      </c>
      <c r="H116" s="526">
        <f t="shared" si="21"/>
        <v>961822.93507481529</v>
      </c>
      <c r="I116" s="577">
        <f t="shared" si="22"/>
        <v>961822.93507481529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6167708.3131229235</v>
      </c>
      <c r="E117" s="522">
        <f>IF(+J96&lt;F116,J96,D117)</f>
        <v>254019.07142857142</v>
      </c>
      <c r="F117" s="523">
        <f t="shared" si="19"/>
        <v>5913689.2416943517</v>
      </c>
      <c r="G117" s="523">
        <f t="shared" si="20"/>
        <v>6040698.7774086371</v>
      </c>
      <c r="H117" s="526">
        <f t="shared" si="21"/>
        <v>933259.98999695317</v>
      </c>
      <c r="I117" s="577">
        <f t="shared" si="22"/>
        <v>933259.98999695317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5913689.2416943517</v>
      </c>
      <c r="E118" s="522">
        <f>IF(+J96&lt;F117,J96,D118)</f>
        <v>254019.07142857142</v>
      </c>
      <c r="F118" s="523">
        <f t="shared" si="19"/>
        <v>5659670.1702657798</v>
      </c>
      <c r="G118" s="523">
        <f t="shared" si="20"/>
        <v>5786679.7059800662</v>
      </c>
      <c r="H118" s="526">
        <f t="shared" si="21"/>
        <v>904697.04491909151</v>
      </c>
      <c r="I118" s="577">
        <f t="shared" si="22"/>
        <v>904697.04491909151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5659670.1702657798</v>
      </c>
      <c r="E119" s="522">
        <f>IF(+J96&lt;F118,J96,D119)</f>
        <v>254019.07142857142</v>
      </c>
      <c r="F119" s="523">
        <f t="shared" si="19"/>
        <v>5405651.098837208</v>
      </c>
      <c r="G119" s="523">
        <f t="shared" si="20"/>
        <v>5532660.6345514935</v>
      </c>
      <c r="H119" s="526">
        <f t="shared" si="21"/>
        <v>876134.09984122938</v>
      </c>
      <c r="I119" s="577">
        <f t="shared" si="22"/>
        <v>876134.09984122938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5405651.098837208</v>
      </c>
      <c r="E120" s="522">
        <f>IF(+J96&lt;F119,J96,D120)</f>
        <v>254019.07142857142</v>
      </c>
      <c r="F120" s="523">
        <f t="shared" si="19"/>
        <v>5151632.0274086362</v>
      </c>
      <c r="G120" s="523">
        <f t="shared" si="20"/>
        <v>5278641.5631229226</v>
      </c>
      <c r="H120" s="526">
        <f t="shared" si="21"/>
        <v>847571.15476336749</v>
      </c>
      <c r="I120" s="577">
        <f t="shared" si="22"/>
        <v>847571.15476336749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5151632.0274086362</v>
      </c>
      <c r="E121" s="522">
        <f>IF(+J96&lt;F120,J96,D121)</f>
        <v>254019.07142857142</v>
      </c>
      <c r="F121" s="523">
        <f t="shared" si="19"/>
        <v>4897612.9559800643</v>
      </c>
      <c r="G121" s="523">
        <f t="shared" si="20"/>
        <v>5024622.4916943498</v>
      </c>
      <c r="H121" s="526">
        <f t="shared" si="21"/>
        <v>819008.2096855056</v>
      </c>
      <c r="I121" s="577">
        <f t="shared" si="22"/>
        <v>819008.2096855056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4897612.9559800643</v>
      </c>
      <c r="E122" s="522">
        <f>IF(+J96&lt;F121,J96,D122)</f>
        <v>254019.07142857142</v>
      </c>
      <c r="F122" s="523">
        <f t="shared" si="19"/>
        <v>4643593.8845514925</v>
      </c>
      <c r="G122" s="523">
        <f t="shared" si="20"/>
        <v>4770603.4202657789</v>
      </c>
      <c r="H122" s="526">
        <f t="shared" si="21"/>
        <v>790445.26460764371</v>
      </c>
      <c r="I122" s="577">
        <f t="shared" si="22"/>
        <v>790445.26460764371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4643593.8845514925</v>
      </c>
      <c r="E123" s="522">
        <f>IF(+J96&lt;F122,J96,D123)</f>
        <v>254019.07142857142</v>
      </c>
      <c r="F123" s="523">
        <f t="shared" si="19"/>
        <v>4389574.8131229207</v>
      </c>
      <c r="G123" s="523">
        <f t="shared" si="20"/>
        <v>4516584.3488372061</v>
      </c>
      <c r="H123" s="526">
        <f t="shared" si="21"/>
        <v>761882.31952978182</v>
      </c>
      <c r="I123" s="577">
        <f t="shared" si="22"/>
        <v>761882.31952978182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4389574.8131229207</v>
      </c>
      <c r="E124" s="522">
        <f>IF(+J96&lt;F123,J96,D124)</f>
        <v>254019.07142857142</v>
      </c>
      <c r="F124" s="523">
        <f t="shared" si="19"/>
        <v>4135555.7416943493</v>
      </c>
      <c r="G124" s="523">
        <f t="shared" si="20"/>
        <v>4262565.2774086352</v>
      </c>
      <c r="H124" s="526">
        <f t="shared" si="21"/>
        <v>733319.37445191992</v>
      </c>
      <c r="I124" s="577">
        <f t="shared" si="22"/>
        <v>733319.37445191992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4135555.7416943493</v>
      </c>
      <c r="E125" s="522">
        <f>IF(+J96&lt;F124,J96,D125)</f>
        <v>254019.07142857142</v>
      </c>
      <c r="F125" s="523">
        <f t="shared" si="19"/>
        <v>3881536.670265778</v>
      </c>
      <c r="G125" s="523">
        <f t="shared" si="20"/>
        <v>4008546.2059800634</v>
      </c>
      <c r="H125" s="526">
        <f t="shared" si="21"/>
        <v>704756.42937405803</v>
      </c>
      <c r="I125" s="577">
        <f t="shared" si="22"/>
        <v>704756.42937405803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3881536.670265778</v>
      </c>
      <c r="E126" s="522">
        <f>IF(+J96&lt;F125,J96,D126)</f>
        <v>254019.07142857142</v>
      </c>
      <c r="F126" s="523">
        <f t="shared" si="19"/>
        <v>3627517.5988372066</v>
      </c>
      <c r="G126" s="523">
        <f t="shared" si="20"/>
        <v>3754527.1345514925</v>
      </c>
      <c r="H126" s="526">
        <f t="shared" si="21"/>
        <v>676193.48429619614</v>
      </c>
      <c r="I126" s="577">
        <f t="shared" si="22"/>
        <v>676193.48429619614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3627517.5988372066</v>
      </c>
      <c r="E127" s="522">
        <f>IF(+J96&lt;F126,J96,D127)</f>
        <v>254019.07142857142</v>
      </c>
      <c r="F127" s="523">
        <f t="shared" si="19"/>
        <v>3373498.5274086352</v>
      </c>
      <c r="G127" s="523">
        <f t="shared" si="20"/>
        <v>3500508.0631229207</v>
      </c>
      <c r="H127" s="526">
        <f t="shared" si="21"/>
        <v>647630.53921833425</v>
      </c>
      <c r="I127" s="577">
        <f t="shared" si="22"/>
        <v>647630.53921833425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3373498.5274086352</v>
      </c>
      <c r="E128" s="522">
        <f>IF(+J96&lt;F127,J96,D128)</f>
        <v>254019.07142857142</v>
      </c>
      <c r="F128" s="523">
        <f t="shared" si="19"/>
        <v>3119479.4559800639</v>
      </c>
      <c r="G128" s="523">
        <f t="shared" si="20"/>
        <v>3246488.9916943498</v>
      </c>
      <c r="H128" s="526">
        <f t="shared" si="21"/>
        <v>619067.59414047247</v>
      </c>
      <c r="I128" s="577">
        <f t="shared" si="22"/>
        <v>619067.59414047247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3119479.4559800639</v>
      </c>
      <c r="E129" s="522">
        <f>IF(+J96&lt;F128,J96,D129)</f>
        <v>254019.07142857142</v>
      </c>
      <c r="F129" s="523">
        <f t="shared" si="19"/>
        <v>2865460.3845514925</v>
      </c>
      <c r="G129" s="523">
        <f t="shared" si="20"/>
        <v>2992469.920265778</v>
      </c>
      <c r="H129" s="526">
        <f t="shared" si="21"/>
        <v>590504.64906261058</v>
      </c>
      <c r="I129" s="577">
        <f t="shared" si="22"/>
        <v>590504.64906261058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2865460.3845514925</v>
      </c>
      <c r="E130" s="522">
        <f>IF(+J96&lt;F129,J96,D130)</f>
        <v>254019.07142857142</v>
      </c>
      <c r="F130" s="523">
        <f t="shared" si="19"/>
        <v>2611441.3131229212</v>
      </c>
      <c r="G130" s="523">
        <f t="shared" si="20"/>
        <v>2738450.8488372071</v>
      </c>
      <c r="H130" s="526">
        <f t="shared" si="21"/>
        <v>561941.7039847488</v>
      </c>
      <c r="I130" s="577">
        <f t="shared" si="22"/>
        <v>561941.7039847488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2611441.3131229212</v>
      </c>
      <c r="E131" s="522">
        <f>IF(+J96&lt;F130,J96,D131)</f>
        <v>254019.07142857142</v>
      </c>
      <c r="F131" s="523">
        <f t="shared" ref="F131:F154" si="23">+D131-E131</f>
        <v>2357422.2416943498</v>
      </c>
      <c r="G131" s="523">
        <f t="shared" ref="G131:G154" si="24">+(F131+D131)/2</f>
        <v>2484431.7774086352</v>
      </c>
      <c r="H131" s="526">
        <f t="shared" si="21"/>
        <v>533378.75890688691</v>
      </c>
      <c r="I131" s="577">
        <f t="shared" si="22"/>
        <v>533378.75890688691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2357422.2416943498</v>
      </c>
      <c r="E132" s="522">
        <f>IF(+J96&lt;F131,J96,D132)</f>
        <v>254019.07142857142</v>
      </c>
      <c r="F132" s="523">
        <f t="shared" si="23"/>
        <v>2103403.1702657784</v>
      </c>
      <c r="G132" s="523">
        <f t="shared" si="24"/>
        <v>2230412.7059800643</v>
      </c>
      <c r="H132" s="526">
        <f t="shared" si="21"/>
        <v>504815.81382902502</v>
      </c>
      <c r="I132" s="577">
        <f t="shared" si="22"/>
        <v>504815.81382902502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2103403.1702657784</v>
      </c>
      <c r="E133" s="522">
        <f>IF(+J96&lt;F132,J96,D133)</f>
        <v>254019.07142857142</v>
      </c>
      <c r="F133" s="523">
        <f t="shared" si="23"/>
        <v>1849384.0988372071</v>
      </c>
      <c r="G133" s="523">
        <f t="shared" si="24"/>
        <v>1976393.6345514928</v>
      </c>
      <c r="H133" s="526">
        <f t="shared" si="21"/>
        <v>476252.86875116313</v>
      </c>
      <c r="I133" s="577">
        <f t="shared" si="22"/>
        <v>476252.86875116313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1849384.0988372071</v>
      </c>
      <c r="E134" s="522">
        <f>IF(+J96&lt;F133,J96,D134)</f>
        <v>254019.07142857142</v>
      </c>
      <c r="F134" s="523">
        <f t="shared" si="23"/>
        <v>1595365.0274086357</v>
      </c>
      <c r="G134" s="523">
        <f t="shared" si="24"/>
        <v>1722374.5631229214</v>
      </c>
      <c r="H134" s="526">
        <f t="shared" si="21"/>
        <v>447689.92367330124</v>
      </c>
      <c r="I134" s="577">
        <f t="shared" si="22"/>
        <v>447689.92367330124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1595365.0274086357</v>
      </c>
      <c r="E135" s="522">
        <f>IF(+J96&lt;F134,J96,D135)</f>
        <v>254019.07142857142</v>
      </c>
      <c r="F135" s="523">
        <f t="shared" si="23"/>
        <v>1341345.9559800643</v>
      </c>
      <c r="G135" s="523">
        <f t="shared" si="24"/>
        <v>1468355.49169435</v>
      </c>
      <c r="H135" s="526">
        <f t="shared" si="21"/>
        <v>419126.9785954394</v>
      </c>
      <c r="I135" s="577">
        <f t="shared" si="22"/>
        <v>419126.9785954394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1341345.9559800643</v>
      </c>
      <c r="E136" s="522">
        <f>IF(+J96&lt;F135,J96,D136)</f>
        <v>254019.07142857142</v>
      </c>
      <c r="F136" s="523">
        <f t="shared" si="23"/>
        <v>1087326.884551493</v>
      </c>
      <c r="G136" s="523">
        <f t="shared" si="24"/>
        <v>1214336.4202657787</v>
      </c>
      <c r="H136" s="526">
        <f t="shared" si="21"/>
        <v>390564.03351757757</v>
      </c>
      <c r="I136" s="577">
        <f t="shared" si="22"/>
        <v>390564.03351757757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1087326.884551493</v>
      </c>
      <c r="E137" s="522">
        <f>IF(+J96&lt;F136,J96,D137)</f>
        <v>254019.07142857142</v>
      </c>
      <c r="F137" s="523">
        <f t="shared" si="23"/>
        <v>833307.81312292162</v>
      </c>
      <c r="G137" s="523">
        <f t="shared" si="24"/>
        <v>960317.3488372073</v>
      </c>
      <c r="H137" s="526">
        <f t="shared" si="21"/>
        <v>362001.08843971568</v>
      </c>
      <c r="I137" s="577">
        <f t="shared" si="22"/>
        <v>362001.08843971568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833307.81312292162</v>
      </c>
      <c r="E138" s="522">
        <f>IF(+J96&lt;F137,J96,D138)</f>
        <v>254019.07142857142</v>
      </c>
      <c r="F138" s="523">
        <f t="shared" si="23"/>
        <v>579288.74169435026</v>
      </c>
      <c r="G138" s="523">
        <f t="shared" si="24"/>
        <v>706298.27740863594</v>
      </c>
      <c r="H138" s="526">
        <f t="shared" si="21"/>
        <v>333438.14336185384</v>
      </c>
      <c r="I138" s="577">
        <f t="shared" si="22"/>
        <v>333438.14336185384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579288.74169435026</v>
      </c>
      <c r="E139" s="522">
        <f>IF(+J96&lt;F138,J96,D139)</f>
        <v>254019.07142857142</v>
      </c>
      <c r="F139" s="523">
        <f t="shared" si="23"/>
        <v>325269.67026577884</v>
      </c>
      <c r="G139" s="523">
        <f t="shared" si="24"/>
        <v>452279.20598006458</v>
      </c>
      <c r="H139" s="526">
        <f t="shared" si="21"/>
        <v>304875.19828399195</v>
      </c>
      <c r="I139" s="577">
        <f t="shared" si="22"/>
        <v>304875.19828399195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325269.67026577884</v>
      </c>
      <c r="E140" s="522">
        <f>IF(+J96&lt;F139,J96,D140)</f>
        <v>254019.07142857142</v>
      </c>
      <c r="F140" s="523">
        <f t="shared" si="23"/>
        <v>71250.598837207421</v>
      </c>
      <c r="G140" s="523">
        <f t="shared" si="24"/>
        <v>198260.13455149313</v>
      </c>
      <c r="H140" s="526">
        <f t="shared" si="21"/>
        <v>276312.25320613012</v>
      </c>
      <c r="I140" s="577">
        <f t="shared" si="22"/>
        <v>276312.25320613012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71250.598837207421</v>
      </c>
      <c r="E141" s="522">
        <f>IF(+J96&lt;F140,J96,D141)</f>
        <v>71250.598837207421</v>
      </c>
      <c r="F141" s="523">
        <f t="shared" si="23"/>
        <v>0</v>
      </c>
      <c r="G141" s="523">
        <f t="shared" si="24"/>
        <v>35625.29941860371</v>
      </c>
      <c r="H141" s="526">
        <f t="shared" si="21"/>
        <v>75256.453456521282</v>
      </c>
      <c r="I141" s="577">
        <f t="shared" si="22"/>
        <v>75256.453456521282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3"/>
        <v>0</v>
      </c>
      <c r="G142" s="523">
        <f t="shared" si="24"/>
        <v>0</v>
      </c>
      <c r="H142" s="526">
        <f t="shared" si="21"/>
        <v>0</v>
      </c>
      <c r="I142" s="577">
        <f t="shared" si="22"/>
        <v>0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1"/>
        <v>0</v>
      </c>
      <c r="I143" s="577">
        <f t="shared" si="22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1"/>
        <v>0</v>
      </c>
      <c r="I144" s="577">
        <f t="shared" si="22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1"/>
        <v>0</v>
      </c>
      <c r="I145" s="577">
        <f t="shared" si="22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1"/>
        <v>0</v>
      </c>
      <c r="I146" s="577">
        <f t="shared" si="22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1"/>
        <v>0</v>
      </c>
      <c r="I147" s="577">
        <f t="shared" si="22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1"/>
        <v>0</v>
      </c>
      <c r="I148" s="577">
        <f t="shared" si="22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1"/>
        <v>0</v>
      </c>
      <c r="I149" s="577">
        <f t="shared" si="22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1"/>
        <v>0</v>
      </c>
      <c r="I150" s="577">
        <f t="shared" si="22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1"/>
        <v>0</v>
      </c>
      <c r="I151" s="577">
        <f t="shared" si="22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1"/>
        <v>0</v>
      </c>
      <c r="I152" s="577">
        <f t="shared" si="22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1"/>
        <v>0</v>
      </c>
      <c r="I153" s="577">
        <f t="shared" si="22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1"/>
        <v>0</v>
      </c>
      <c r="I154" s="579">
        <f t="shared" si="22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>
      <c r="C155" s="374" t="s">
        <v>78</v>
      </c>
      <c r="D155" s="375"/>
      <c r="E155" s="375">
        <f>SUM(E99:E154)</f>
        <v>10668801</v>
      </c>
      <c r="F155" s="375"/>
      <c r="G155" s="375"/>
      <c r="H155" s="375">
        <f>SUM(H99:H154)</f>
        <v>35464377.206813604</v>
      </c>
      <c r="I155" s="375">
        <f>SUM(I99:I154)</f>
        <v>35464377.206813604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18" priority="2" stopIfTrue="1" operator="equal">
      <formula>$I$10</formula>
    </cfRule>
  </conditionalFormatting>
  <conditionalFormatting sqref="C99:C154">
    <cfRule type="cellIs" dxfId="17" priority="3" stopIfTrue="1" operator="equal">
      <formula>$J$92</formula>
    </cfRule>
  </conditionalFormatting>
  <conditionalFormatting sqref="C17">
    <cfRule type="cellIs" dxfId="1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80" zoomScaleNormal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68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1404403.3392026301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1404403.3392026301</v>
      </c>
      <c r="O6" s="269"/>
      <c r="P6" s="269"/>
    </row>
    <row r="7" spans="1:16" ht="13.5" thickBot="1">
      <c r="C7" s="467" t="s">
        <v>48</v>
      </c>
      <c r="D7" s="624" t="s">
        <v>421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419</v>
      </c>
      <c r="E9" s="637" t="s">
        <v>420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11171456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265987.04761904763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748027.48799327505</v>
      </c>
      <c r="H17" s="639">
        <v>748027.48799327505</v>
      </c>
      <c r="I17" s="511">
        <f t="shared" ref="I17:I72" si="0">H17-G17</f>
        <v>0</v>
      </c>
      <c r="J17" s="511"/>
      <c r="K17" s="512">
        <f>+G17</f>
        <v>748027.48799327505</v>
      </c>
      <c r="L17" s="513">
        <f t="shared" ref="L17:L72" si="1">IF(K17&lt;&gt;0,+G17-K17,0)</f>
        <v>0</v>
      </c>
      <c r="M17" s="512">
        <f>+H17</f>
        <v>748027.48799327505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237341.46341463414</v>
      </c>
      <c r="F18" s="631">
        <v>9355209.349593496</v>
      </c>
      <c r="G18" s="630">
        <v>1441415.7157019456</v>
      </c>
      <c r="H18" s="639">
        <v>1441415.7157019456</v>
      </c>
      <c r="I18" s="511">
        <f t="shared" si="0"/>
        <v>0</v>
      </c>
      <c r="J18" s="511"/>
      <c r="K18" s="518">
        <f>+G18</f>
        <v>1441415.7157019456</v>
      </c>
      <c r="L18" s="519">
        <f t="shared" si="1"/>
        <v>0</v>
      </c>
      <c r="M18" s="518">
        <f>+H18</f>
        <v>1441415.7157019456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1362917.8369081842</v>
      </c>
      <c r="H19" s="639">
        <v>1362917.8369081842</v>
      </c>
      <c r="I19" s="511">
        <f t="shared" si="0"/>
        <v>0</v>
      </c>
      <c r="J19" s="511"/>
      <c r="K19" s="518">
        <f>+G19</f>
        <v>1362917.8369081842</v>
      </c>
      <c r="L19" s="519">
        <f t="shared" ref="L19" si="4">IF(K19&lt;&gt;0,+G19-K19,0)</f>
        <v>0</v>
      </c>
      <c r="M19" s="518">
        <f>+H19</f>
        <v>1362917.8369081842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2021</v>
      </c>
      <c r="D20" s="631">
        <v>10534306.560597466</v>
      </c>
      <c r="E20" s="630">
        <v>265987.04761904763</v>
      </c>
      <c r="F20" s="631">
        <v>10268319.512978418</v>
      </c>
      <c r="G20" s="630">
        <v>1368573.5039296474</v>
      </c>
      <c r="H20" s="639">
        <v>1368573.5039296474</v>
      </c>
      <c r="I20" s="511">
        <f t="shared" si="0"/>
        <v>0</v>
      </c>
      <c r="J20" s="511"/>
      <c r="K20" s="518">
        <f>+G20</f>
        <v>1368573.5039296474</v>
      </c>
      <c r="L20" s="519">
        <f t="shared" ref="L20" si="6">IF(K20&lt;&gt;0,+G20-K20,0)</f>
        <v>0</v>
      </c>
      <c r="M20" s="518">
        <f>+H20</f>
        <v>1368573.5039296474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2022</v>
      </c>
      <c r="D21" s="523">
        <f>IF(F20+SUM(E$17:E20)=D$10,F20,D$10-SUM(E$17:E20))</f>
        <v>10257280.37514518</v>
      </c>
      <c r="E21" s="522">
        <f>IF(+I14&lt;F20,I14,D21)</f>
        <v>265987.04761904763</v>
      </c>
      <c r="F21" s="523">
        <f t="shared" ref="F21:F72" si="7">+D21-E21</f>
        <v>9991293.3275261316</v>
      </c>
      <c r="G21" s="524">
        <f t="shared" ref="G21:G72" si="8">+I$12*((D21+F21)/2)+E21</f>
        <v>1404403.3392026301</v>
      </c>
      <c r="H21" s="491">
        <f t="shared" ref="H21:H72" si="9">+I$13*((D21+F21)/2)+E21</f>
        <v>1404403.3392026301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9991293.3275261316</v>
      </c>
      <c r="E22" s="522">
        <f>IF(+I14&lt;F21,I14,D22)</f>
        <v>265987.04761904763</v>
      </c>
      <c r="F22" s="523">
        <f t="shared" si="7"/>
        <v>9725306.2799070831</v>
      </c>
      <c r="G22" s="524">
        <f t="shared" si="8"/>
        <v>1374494.6658505118</v>
      </c>
      <c r="H22" s="491">
        <f t="shared" si="9"/>
        <v>1374494.6658505118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9725306.2799070831</v>
      </c>
      <c r="E23" s="522">
        <f>IF(+I14&lt;F22,I14,D23)</f>
        <v>265987.04761904763</v>
      </c>
      <c r="F23" s="523">
        <f t="shared" si="7"/>
        <v>9459319.2322880346</v>
      </c>
      <c r="G23" s="524">
        <f t="shared" si="8"/>
        <v>1344585.9924983936</v>
      </c>
      <c r="H23" s="491">
        <f t="shared" si="9"/>
        <v>1344585.9924983936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9459319.2322880346</v>
      </c>
      <c r="E24" s="522">
        <f>IF(+I14&lt;F23,I14,D24)</f>
        <v>265987.04761904763</v>
      </c>
      <c r="F24" s="523">
        <f t="shared" si="7"/>
        <v>9193332.1846689861</v>
      </c>
      <c r="G24" s="524">
        <f t="shared" si="8"/>
        <v>1314677.3191462755</v>
      </c>
      <c r="H24" s="491">
        <f t="shared" si="9"/>
        <v>1314677.3191462755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9193332.1846689861</v>
      </c>
      <c r="E25" s="522">
        <f>IF(+I14&lt;F24,I14,D25)</f>
        <v>265987.04761904763</v>
      </c>
      <c r="F25" s="523">
        <f t="shared" si="7"/>
        <v>8927345.1370499376</v>
      </c>
      <c r="G25" s="524">
        <f t="shared" si="8"/>
        <v>1284768.6457941574</v>
      </c>
      <c r="H25" s="491">
        <f t="shared" si="9"/>
        <v>1284768.6457941574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8927345.1370499376</v>
      </c>
      <c r="E26" s="522">
        <f>IF(+I14&lt;F25,I14,D26)</f>
        <v>265987.04761904763</v>
      </c>
      <c r="F26" s="523">
        <f t="shared" si="7"/>
        <v>8661358.0894308891</v>
      </c>
      <c r="G26" s="524">
        <f t="shared" si="8"/>
        <v>1254859.9724420393</v>
      </c>
      <c r="H26" s="491">
        <f t="shared" si="9"/>
        <v>1254859.9724420393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8661358.0894308891</v>
      </c>
      <c r="E27" s="522">
        <f>IF(+I14&lt;F26,I14,D27)</f>
        <v>265987.04761904763</v>
      </c>
      <c r="F27" s="523">
        <f t="shared" si="7"/>
        <v>8395371.0418118406</v>
      </c>
      <c r="G27" s="524">
        <f t="shared" si="8"/>
        <v>1224951.2990899212</v>
      </c>
      <c r="H27" s="491">
        <f t="shared" si="9"/>
        <v>1224951.2990899212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8395371.0418118406</v>
      </c>
      <c r="E28" s="522">
        <f>IF(+I14&lt;F27,I14,D28)</f>
        <v>265987.04761904763</v>
      </c>
      <c r="F28" s="523">
        <f t="shared" si="7"/>
        <v>8129383.994192793</v>
      </c>
      <c r="G28" s="524">
        <f t="shared" si="8"/>
        <v>1195042.6257378031</v>
      </c>
      <c r="H28" s="491">
        <f t="shared" si="9"/>
        <v>1195042.6257378031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8129383.994192793</v>
      </c>
      <c r="E29" s="522">
        <f>IF(+I14&lt;F28,I14,D29)</f>
        <v>265987.04761904763</v>
      </c>
      <c r="F29" s="523">
        <f t="shared" si="7"/>
        <v>7863396.9465737455</v>
      </c>
      <c r="G29" s="524">
        <f t="shared" si="8"/>
        <v>1165133.9523856849</v>
      </c>
      <c r="H29" s="491">
        <f t="shared" si="9"/>
        <v>1165133.9523856849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7863396.9465737455</v>
      </c>
      <c r="E30" s="522">
        <f>IF(+I14&lt;F29,I14,D30)</f>
        <v>265987.04761904763</v>
      </c>
      <c r="F30" s="523">
        <f t="shared" si="7"/>
        <v>7597409.8989546979</v>
      </c>
      <c r="G30" s="524">
        <f t="shared" si="8"/>
        <v>1135225.2790335668</v>
      </c>
      <c r="H30" s="491">
        <f t="shared" si="9"/>
        <v>1135225.2790335668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7597409.8989546979</v>
      </c>
      <c r="E31" s="522">
        <f>IF(+I14&lt;F30,I14,D31)</f>
        <v>265987.04761904763</v>
      </c>
      <c r="F31" s="523">
        <f t="shared" si="7"/>
        <v>7331422.8513356503</v>
      </c>
      <c r="G31" s="524">
        <f t="shared" si="8"/>
        <v>1105316.6056814489</v>
      </c>
      <c r="H31" s="491">
        <f t="shared" si="9"/>
        <v>1105316.6056814489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7331422.8513356503</v>
      </c>
      <c r="E32" s="522">
        <f>IF(+I14&lt;F31,I14,D32)</f>
        <v>265987.04761904763</v>
      </c>
      <c r="F32" s="523">
        <f t="shared" si="7"/>
        <v>7065435.8037166027</v>
      </c>
      <c r="G32" s="524">
        <f t="shared" si="8"/>
        <v>1075407.9323293308</v>
      </c>
      <c r="H32" s="491">
        <f t="shared" si="9"/>
        <v>1075407.9323293308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7065435.8037166027</v>
      </c>
      <c r="E33" s="522">
        <f>IF(+I14&lt;F32,I14,D33)</f>
        <v>265987.04761904763</v>
      </c>
      <c r="F33" s="523">
        <f t="shared" si="7"/>
        <v>6799448.7560975552</v>
      </c>
      <c r="G33" s="524">
        <f t="shared" si="8"/>
        <v>1045499.2589772129</v>
      </c>
      <c r="H33" s="491">
        <f t="shared" si="9"/>
        <v>1045499.2589772129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6799448.7560975552</v>
      </c>
      <c r="E34" s="522">
        <f>IF(+I14&lt;F33,I14,D34)</f>
        <v>265987.04761904763</v>
      </c>
      <c r="F34" s="523">
        <f t="shared" si="7"/>
        <v>6533461.7084785076</v>
      </c>
      <c r="G34" s="524">
        <f t="shared" si="8"/>
        <v>1015590.5856250946</v>
      </c>
      <c r="H34" s="491">
        <f t="shared" si="9"/>
        <v>1015590.5856250946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6533461.7084785076</v>
      </c>
      <c r="E35" s="522">
        <f>IF(+I14&lt;F34,I14,D35)</f>
        <v>265987.04761904763</v>
      </c>
      <c r="F35" s="523">
        <f t="shared" si="7"/>
        <v>6267474.66085946</v>
      </c>
      <c r="G35" s="524">
        <f t="shared" si="8"/>
        <v>985681.91227297671</v>
      </c>
      <c r="H35" s="491">
        <f t="shared" si="9"/>
        <v>985681.91227297671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6267474.66085946</v>
      </c>
      <c r="E36" s="522">
        <f>IF(+I14&lt;F35,I14,D36)</f>
        <v>265987.04761904763</v>
      </c>
      <c r="F36" s="523">
        <f t="shared" si="7"/>
        <v>6001487.6132404124</v>
      </c>
      <c r="G36" s="524">
        <f t="shared" si="8"/>
        <v>955773.2389208586</v>
      </c>
      <c r="H36" s="491">
        <f t="shared" si="9"/>
        <v>955773.2389208586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6001487.6132404124</v>
      </c>
      <c r="E37" s="522">
        <f>IF(+I14&lt;F36,I14,D37)</f>
        <v>265987.04761904763</v>
      </c>
      <c r="F37" s="523">
        <f t="shared" si="7"/>
        <v>5735500.5656213649</v>
      </c>
      <c r="G37" s="524">
        <f t="shared" si="8"/>
        <v>925864.56556874071</v>
      </c>
      <c r="H37" s="491">
        <f t="shared" si="9"/>
        <v>925864.56556874071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5735500.5656213649</v>
      </c>
      <c r="E38" s="522">
        <f>IF(+I14&lt;F37,I14,D38)</f>
        <v>265987.04761904763</v>
      </c>
      <c r="F38" s="523">
        <f t="shared" si="7"/>
        <v>5469513.5180023173</v>
      </c>
      <c r="G38" s="524">
        <f t="shared" si="8"/>
        <v>895955.89221662236</v>
      </c>
      <c r="H38" s="491">
        <f t="shared" si="9"/>
        <v>895955.89221662236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5469513.5180023173</v>
      </c>
      <c r="E39" s="522">
        <f>IF(+I14&lt;F38,I14,D39)</f>
        <v>265987.04761904763</v>
      </c>
      <c r="F39" s="523">
        <f t="shared" si="7"/>
        <v>5203526.4703832697</v>
      </c>
      <c r="G39" s="524">
        <f t="shared" si="8"/>
        <v>866047.21886450448</v>
      </c>
      <c r="H39" s="491">
        <f t="shared" si="9"/>
        <v>866047.21886450448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5203526.4703832697</v>
      </c>
      <c r="E40" s="522">
        <f>IF(+I14&lt;F39,I14,D40)</f>
        <v>265987.04761904763</v>
      </c>
      <c r="F40" s="523">
        <f t="shared" si="7"/>
        <v>4937539.4227642221</v>
      </c>
      <c r="G40" s="524">
        <f t="shared" si="8"/>
        <v>836138.54551238636</v>
      </c>
      <c r="H40" s="491">
        <f t="shared" si="9"/>
        <v>836138.54551238636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4937539.4227642221</v>
      </c>
      <c r="E41" s="522">
        <f>IF(+I14&lt;F40,I14,D41)</f>
        <v>265987.04761904763</v>
      </c>
      <c r="F41" s="523">
        <f t="shared" si="7"/>
        <v>4671552.3751451746</v>
      </c>
      <c r="G41" s="524">
        <f t="shared" si="8"/>
        <v>806229.87216026848</v>
      </c>
      <c r="H41" s="491">
        <f t="shared" si="9"/>
        <v>806229.87216026848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4671552.3751451746</v>
      </c>
      <c r="E42" s="522">
        <f>IF(+I14&lt;F41,I14,D42)</f>
        <v>265987.04761904763</v>
      </c>
      <c r="F42" s="523">
        <f t="shared" si="7"/>
        <v>4405565.327526127</v>
      </c>
      <c r="G42" s="524">
        <f t="shared" si="8"/>
        <v>776321.19880815025</v>
      </c>
      <c r="H42" s="491">
        <f t="shared" si="9"/>
        <v>776321.19880815025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4405565.327526127</v>
      </c>
      <c r="E43" s="522">
        <f>IF(+I14&lt;F42,I14,D43)</f>
        <v>265987.04761904763</v>
      </c>
      <c r="F43" s="523">
        <f t="shared" si="7"/>
        <v>4139578.2799070794</v>
      </c>
      <c r="G43" s="524">
        <f t="shared" si="8"/>
        <v>746412.52545603225</v>
      </c>
      <c r="H43" s="491">
        <f t="shared" si="9"/>
        <v>746412.52545603225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4139578.2799070794</v>
      </c>
      <c r="E44" s="522">
        <f>IF(+I14&lt;F43,I14,D44)</f>
        <v>265987.04761904763</v>
      </c>
      <c r="F44" s="523">
        <f t="shared" si="7"/>
        <v>3873591.2322880318</v>
      </c>
      <c r="G44" s="524">
        <f t="shared" si="8"/>
        <v>716503.85210391425</v>
      </c>
      <c r="H44" s="491">
        <f t="shared" si="9"/>
        <v>716503.85210391425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3873591.2322880318</v>
      </c>
      <c r="E45" s="522">
        <f>IF(+I14&lt;F44,I14,D45)</f>
        <v>265987.04761904763</v>
      </c>
      <c r="F45" s="523">
        <f t="shared" si="7"/>
        <v>3607604.1846689843</v>
      </c>
      <c r="G45" s="524">
        <f t="shared" si="8"/>
        <v>686595.17875179625</v>
      </c>
      <c r="H45" s="491">
        <f t="shared" si="9"/>
        <v>686595.17875179625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3607604.1846689843</v>
      </c>
      <c r="E46" s="522">
        <f>IF(+I14&lt;F45,I14,D46)</f>
        <v>265987.04761904763</v>
      </c>
      <c r="F46" s="523">
        <f t="shared" si="7"/>
        <v>3341617.1370499367</v>
      </c>
      <c r="G46" s="524">
        <f t="shared" si="8"/>
        <v>656686.50539967814</v>
      </c>
      <c r="H46" s="491">
        <f t="shared" si="9"/>
        <v>656686.50539967814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3341617.1370499367</v>
      </c>
      <c r="E47" s="522">
        <f>IF(+I14&lt;F46,I14,D47)</f>
        <v>265987.04761904763</v>
      </c>
      <c r="F47" s="523">
        <f t="shared" si="7"/>
        <v>3075630.0894308891</v>
      </c>
      <c r="G47" s="524">
        <f t="shared" si="8"/>
        <v>626777.83204756002</v>
      </c>
      <c r="H47" s="491">
        <f t="shared" si="9"/>
        <v>626777.83204756002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3075630.0894308891</v>
      </c>
      <c r="E48" s="522">
        <f>IF(+I14&lt;F47,I14,D48)</f>
        <v>265987.04761904763</v>
      </c>
      <c r="F48" s="523">
        <f t="shared" si="7"/>
        <v>2809643.0418118415</v>
      </c>
      <c r="G48" s="524">
        <f t="shared" si="8"/>
        <v>596869.15869544202</v>
      </c>
      <c r="H48" s="491">
        <f t="shared" si="9"/>
        <v>596869.15869544202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2809643.0418118415</v>
      </c>
      <c r="E49" s="522">
        <f>IF(+I14&lt;F48,I14,D49)</f>
        <v>265987.04761904763</v>
      </c>
      <c r="F49" s="523">
        <f t="shared" si="7"/>
        <v>2543655.994192794</v>
      </c>
      <c r="G49" s="524">
        <f t="shared" si="8"/>
        <v>566960.48534332402</v>
      </c>
      <c r="H49" s="491">
        <f t="shared" si="9"/>
        <v>566960.48534332402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2543655.994192794</v>
      </c>
      <c r="E50" s="522">
        <f>IF(+I14&lt;F49,I14,D50)</f>
        <v>265987.04761904763</v>
      </c>
      <c r="F50" s="523">
        <f t="shared" si="7"/>
        <v>2277668.9465737464</v>
      </c>
      <c r="G50" s="524">
        <f t="shared" si="8"/>
        <v>537051.8119912059</v>
      </c>
      <c r="H50" s="491">
        <f t="shared" si="9"/>
        <v>537051.8119912059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2277668.9465737464</v>
      </c>
      <c r="E51" s="522">
        <f>IF(+I14&lt;F50,I14,D51)</f>
        <v>265987.04761904763</v>
      </c>
      <c r="F51" s="523">
        <f t="shared" si="7"/>
        <v>2011681.8989546988</v>
      </c>
      <c r="G51" s="524">
        <f t="shared" si="8"/>
        <v>507143.13863908791</v>
      </c>
      <c r="H51" s="491">
        <f t="shared" si="9"/>
        <v>507143.13863908791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2011681.8989546988</v>
      </c>
      <c r="E52" s="522">
        <f>IF(+I14&lt;F51,I14,D52)</f>
        <v>265987.04761904763</v>
      </c>
      <c r="F52" s="523">
        <f t="shared" si="7"/>
        <v>1745694.8513356512</v>
      </c>
      <c r="G52" s="524">
        <f t="shared" si="8"/>
        <v>477234.46528696979</v>
      </c>
      <c r="H52" s="491">
        <f t="shared" si="9"/>
        <v>477234.46528696979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1745694.8513356512</v>
      </c>
      <c r="E53" s="522">
        <f>IF(+I14&lt;F52,I14,D53)</f>
        <v>265987.04761904763</v>
      </c>
      <c r="F53" s="523">
        <f t="shared" si="7"/>
        <v>1479707.8037166037</v>
      </c>
      <c r="G53" s="524">
        <f t="shared" si="8"/>
        <v>447325.79193485179</v>
      </c>
      <c r="H53" s="491">
        <f t="shared" si="9"/>
        <v>447325.79193485179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1479707.8037166037</v>
      </c>
      <c r="E54" s="522">
        <f>IF(+I14&lt;F53,I14,D54)</f>
        <v>265987.04761904763</v>
      </c>
      <c r="F54" s="523">
        <f t="shared" si="7"/>
        <v>1213720.7560975561</v>
      </c>
      <c r="G54" s="524">
        <f t="shared" si="8"/>
        <v>417417.11858273373</v>
      </c>
      <c r="H54" s="491">
        <f t="shared" si="9"/>
        <v>417417.11858273373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1213720.7560975561</v>
      </c>
      <c r="E55" s="522">
        <f>IF(+I14&lt;F54,I14,D55)</f>
        <v>265987.04761904763</v>
      </c>
      <c r="F55" s="523">
        <f t="shared" si="7"/>
        <v>947733.70847850852</v>
      </c>
      <c r="G55" s="524">
        <f t="shared" si="8"/>
        <v>387508.44523061567</v>
      </c>
      <c r="H55" s="491">
        <f t="shared" si="9"/>
        <v>387508.44523061567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947733.70847850852</v>
      </c>
      <c r="E56" s="522">
        <f>IF(+I14&lt;F55,I14,D56)</f>
        <v>265987.04761904763</v>
      </c>
      <c r="F56" s="523">
        <f t="shared" si="7"/>
        <v>681746.66085946094</v>
      </c>
      <c r="G56" s="524">
        <f t="shared" si="8"/>
        <v>357599.77187849762</v>
      </c>
      <c r="H56" s="491">
        <f t="shared" si="9"/>
        <v>357599.77187849762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681746.66085946094</v>
      </c>
      <c r="E57" s="522">
        <f>IF(+I14&lt;F56,I14,D57)</f>
        <v>265987.04761904763</v>
      </c>
      <c r="F57" s="523">
        <f t="shared" si="7"/>
        <v>415759.61324041331</v>
      </c>
      <c r="G57" s="524">
        <f t="shared" si="8"/>
        <v>327691.09852637956</v>
      </c>
      <c r="H57" s="491">
        <f t="shared" si="9"/>
        <v>327691.09852637956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415759.61324041331</v>
      </c>
      <c r="E58" s="522">
        <f>IF(+I14&lt;F57,I14,D58)</f>
        <v>265987.04761904763</v>
      </c>
      <c r="F58" s="523">
        <f t="shared" si="7"/>
        <v>149772.56562136568</v>
      </c>
      <c r="G58" s="524">
        <f t="shared" si="8"/>
        <v>297782.4251742615</v>
      </c>
      <c r="H58" s="491">
        <f t="shared" si="9"/>
        <v>297782.4251742615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149772.56562136568</v>
      </c>
      <c r="E59" s="522">
        <f>IF(+I14&lt;F58,I14,D59)</f>
        <v>149772.56562136568</v>
      </c>
      <c r="F59" s="523">
        <f t="shared" si="7"/>
        <v>0</v>
      </c>
      <c r="G59" s="524">
        <f t="shared" si="8"/>
        <v>158193.08606094311</v>
      </c>
      <c r="H59" s="491">
        <f t="shared" si="9"/>
        <v>158193.08606094311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11171456.000000002</v>
      </c>
      <c r="F73" s="375"/>
      <c r="G73" s="375">
        <f>SUM(G17:G72)</f>
        <v>37420657.15375492</v>
      </c>
      <c r="H73" s="375">
        <f>SUM(H17:H72)</f>
        <v>37420657.15375492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1362917.8369081842</v>
      </c>
      <c r="N87" s="546">
        <f>IF(J92&lt;D11,0,VLOOKUP(J92,C17:O72,11))</f>
        <v>1362917.8369081842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1408802.5719974055</v>
      </c>
      <c r="N88" s="550">
        <f>IF(J92&lt;D11,0,VLOOKUP(J92,C99:P154,7))</f>
        <v>1408802.5719974055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45884.735089221271</v>
      </c>
      <c r="N89" s="555">
        <f>+N88-N87</f>
        <v>45884.735089221271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11171456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265987.04761904763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10">+I99-H99</f>
        <v>0</v>
      </c>
      <c r="K99" s="514"/>
      <c r="L99" s="512">
        <f>+H99</f>
        <v>736637.67271858163</v>
      </c>
      <c r="M99" s="513">
        <f t="shared" ref="M99:M101" si="11">IF(L99&lt;&gt;0,+H99-L99,0)</f>
        <v>0</v>
      </c>
      <c r="N99" s="512">
        <f>+I99</f>
        <v>736637.67271858163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11016340.513888888</v>
      </c>
      <c r="E100" s="630">
        <v>259801.3023255814</v>
      </c>
      <c r="F100" s="631">
        <v>10756539.211563306</v>
      </c>
      <c r="G100" s="631">
        <v>10886439.862726096</v>
      </c>
      <c r="H100" s="633">
        <v>1425091.7751290696</v>
      </c>
      <c r="I100" s="634">
        <v>1425091.7751290696</v>
      </c>
      <c r="J100" s="514">
        <f t="shared" si="10"/>
        <v>0</v>
      </c>
      <c r="K100" s="514"/>
      <c r="L100" s="655">
        <f>+H100</f>
        <v>1425091.7751290696</v>
      </c>
      <c r="M100" s="514">
        <f t="shared" si="11"/>
        <v>0</v>
      </c>
      <c r="N100" s="655">
        <f>+I100</f>
        <v>1425091.7751290696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2020</v>
      </c>
      <c r="D101" s="629">
        <v>10756539.211563306</v>
      </c>
      <c r="E101" s="630">
        <v>265987.04761904763</v>
      </c>
      <c r="F101" s="631">
        <v>10490552.163944257</v>
      </c>
      <c r="G101" s="631">
        <v>10623545.687753782</v>
      </c>
      <c r="H101" s="633">
        <v>1408802.5719974055</v>
      </c>
      <c r="I101" s="634">
        <v>1408802.5719974055</v>
      </c>
      <c r="J101" s="514">
        <f t="shared" si="10"/>
        <v>0</v>
      </c>
      <c r="K101" s="514"/>
      <c r="L101" s="655">
        <f>+H101</f>
        <v>1408802.5719974055</v>
      </c>
      <c r="M101" s="514">
        <f t="shared" si="11"/>
        <v>0</v>
      </c>
      <c r="N101" s="655">
        <f>+I101</f>
        <v>1408802.5719974055</v>
      </c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2021</v>
      </c>
      <c r="D102" s="374">
        <f>IF(F101+SUM(E$99:E101)=D$92,F101,D$92-SUM(E$99:E101))</f>
        <v>10490552.163944257</v>
      </c>
      <c r="E102" s="522">
        <f>IF(+J96&lt;F101,J96,D102)</f>
        <v>265987.04761904763</v>
      </c>
      <c r="F102" s="523">
        <f t="shared" ref="F102:F154" si="15">+D102-E102</f>
        <v>10224565.116325209</v>
      </c>
      <c r="G102" s="523">
        <f t="shared" ref="G102:G154" si="16">+(F102+D102)/2</f>
        <v>10357558.640134733</v>
      </c>
      <c r="H102" s="526">
        <f t="shared" ref="H102:H154" si="17">+J$94*G102+E102</f>
        <v>1430633.3748224406</v>
      </c>
      <c r="I102" s="577">
        <f t="shared" ref="I102:I154" si="18">+J$95*G102+E102</f>
        <v>1430633.3748224406</v>
      </c>
      <c r="J102" s="514">
        <f t="shared" si="10"/>
        <v>0</v>
      </c>
      <c r="K102" s="514"/>
      <c r="L102" s="525"/>
      <c r="M102" s="514">
        <f t="shared" ref="M102:M130" si="19">IF(L102&lt;&gt;0,+H102-L102,0)</f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2022</v>
      </c>
      <c r="D103" s="374">
        <f>IF(F102+SUM(E$99:E102)=D$92,F102,D$92-SUM(E$99:E102))</f>
        <v>10224565.116325209</v>
      </c>
      <c r="E103" s="522">
        <f>IF(+J96&lt;F102,J96,D103)</f>
        <v>265987.04761904763</v>
      </c>
      <c r="F103" s="523">
        <f t="shared" si="15"/>
        <v>9958578.0687061604</v>
      </c>
      <c r="G103" s="523">
        <f t="shared" si="16"/>
        <v>10091571.592515685</v>
      </c>
      <c r="H103" s="526">
        <f t="shared" si="17"/>
        <v>1400724.7014703224</v>
      </c>
      <c r="I103" s="577">
        <f t="shared" si="18"/>
        <v>1400724.7014703224</v>
      </c>
      <c r="J103" s="514">
        <f t="shared" si="10"/>
        <v>0</v>
      </c>
      <c r="K103" s="514"/>
      <c r="L103" s="525"/>
      <c r="M103" s="514">
        <f t="shared" si="19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2023</v>
      </c>
      <c r="D104" s="374">
        <f>IF(F103+SUM(E$99:E103)=D$92,F103,D$92-SUM(E$99:E103))</f>
        <v>9958578.0687061604</v>
      </c>
      <c r="E104" s="522">
        <f>IF(+J96&lt;F103,J96,D104)</f>
        <v>265987.04761904763</v>
      </c>
      <c r="F104" s="523">
        <f t="shared" si="15"/>
        <v>9692591.0210871119</v>
      </c>
      <c r="G104" s="523">
        <f t="shared" si="16"/>
        <v>9825584.5448966362</v>
      </c>
      <c r="H104" s="526">
        <f t="shared" si="17"/>
        <v>1370816.0281182043</v>
      </c>
      <c r="I104" s="577">
        <f t="shared" si="18"/>
        <v>1370816.0281182043</v>
      </c>
      <c r="J104" s="514">
        <f t="shared" si="10"/>
        <v>0</v>
      </c>
      <c r="K104" s="514"/>
      <c r="L104" s="525"/>
      <c r="M104" s="514">
        <f t="shared" si="19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2024</v>
      </c>
      <c r="D105" s="374">
        <f>IF(F104+SUM(E$99:E104)=D$92,F104,D$92-SUM(E$99:E104))</f>
        <v>9692591.0210871119</v>
      </c>
      <c r="E105" s="522">
        <f>IF(+J96&lt;F104,J96,D105)</f>
        <v>265987.04761904763</v>
      </c>
      <c r="F105" s="523">
        <f t="shared" si="15"/>
        <v>9426603.9734680634</v>
      </c>
      <c r="G105" s="523">
        <f t="shared" si="16"/>
        <v>9559597.4972775877</v>
      </c>
      <c r="H105" s="526">
        <f t="shared" si="17"/>
        <v>1340907.3547660862</v>
      </c>
      <c r="I105" s="577">
        <f t="shared" si="18"/>
        <v>1340907.3547660862</v>
      </c>
      <c r="J105" s="514">
        <f t="shared" si="10"/>
        <v>0</v>
      </c>
      <c r="K105" s="514"/>
      <c r="L105" s="525"/>
      <c r="M105" s="514">
        <f t="shared" si="19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2025</v>
      </c>
      <c r="D106" s="374">
        <f>IF(F105+SUM(E$99:E105)=D$92,F105,D$92-SUM(E$99:E105))</f>
        <v>9426603.9734680634</v>
      </c>
      <c r="E106" s="522">
        <f>IF(+J96&lt;F105,J96,D106)</f>
        <v>265987.04761904763</v>
      </c>
      <c r="F106" s="523">
        <f t="shared" si="15"/>
        <v>9160616.9258490149</v>
      </c>
      <c r="G106" s="523">
        <f t="shared" si="16"/>
        <v>9293610.4496585391</v>
      </c>
      <c r="H106" s="526">
        <f t="shared" si="17"/>
        <v>1310998.6814139681</v>
      </c>
      <c r="I106" s="577">
        <f t="shared" si="18"/>
        <v>1310998.6814139681</v>
      </c>
      <c r="J106" s="514">
        <f t="shared" si="10"/>
        <v>0</v>
      </c>
      <c r="K106" s="514"/>
      <c r="L106" s="525"/>
      <c r="M106" s="514">
        <f t="shared" si="19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2026</v>
      </c>
      <c r="D107" s="374">
        <f>IF(F106+SUM(E$99:E106)=D$92,F106,D$92-SUM(E$99:E106))</f>
        <v>9160616.9258490149</v>
      </c>
      <c r="E107" s="522">
        <f>IF(+J96&lt;F106,J96,D107)</f>
        <v>265987.04761904763</v>
      </c>
      <c r="F107" s="523">
        <f t="shared" si="15"/>
        <v>8894629.8782299664</v>
      </c>
      <c r="G107" s="523">
        <f t="shared" si="16"/>
        <v>9027623.4020394906</v>
      </c>
      <c r="H107" s="526">
        <f t="shared" si="17"/>
        <v>1281090.00806185</v>
      </c>
      <c r="I107" s="577">
        <f t="shared" si="18"/>
        <v>1281090.00806185</v>
      </c>
      <c r="J107" s="514">
        <f t="shared" si="10"/>
        <v>0</v>
      </c>
      <c r="K107" s="514"/>
      <c r="L107" s="525"/>
      <c r="M107" s="514">
        <f t="shared" si="19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2027</v>
      </c>
      <c r="D108" s="374">
        <f>IF(F107+SUM(E$99:E107)=D$92,F107,D$92-SUM(E$99:E107))</f>
        <v>8894629.8782299664</v>
      </c>
      <c r="E108" s="522">
        <f>IF(+J96&lt;F107,J96,D108)</f>
        <v>265987.04761904763</v>
      </c>
      <c r="F108" s="523">
        <f t="shared" si="15"/>
        <v>8628642.8306109179</v>
      </c>
      <c r="G108" s="523">
        <f t="shared" si="16"/>
        <v>8761636.3544204421</v>
      </c>
      <c r="H108" s="526">
        <f t="shared" si="17"/>
        <v>1251181.3347097316</v>
      </c>
      <c r="I108" s="577">
        <f t="shared" si="18"/>
        <v>1251181.3347097316</v>
      </c>
      <c r="J108" s="514">
        <f t="shared" si="10"/>
        <v>0</v>
      </c>
      <c r="K108" s="514"/>
      <c r="L108" s="525"/>
      <c r="M108" s="514">
        <f t="shared" si="19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2028</v>
      </c>
      <c r="D109" s="374">
        <f>IF(F108+SUM(E$99:E108)=D$92,F108,D$92-SUM(E$99:E108))</f>
        <v>8628642.8306109179</v>
      </c>
      <c r="E109" s="522">
        <f>IF(+J96&lt;F108,J96,D109)</f>
        <v>265987.04761904763</v>
      </c>
      <c r="F109" s="523">
        <f t="shared" si="15"/>
        <v>8362655.7829918703</v>
      </c>
      <c r="G109" s="523">
        <f t="shared" si="16"/>
        <v>8495649.3068013936</v>
      </c>
      <c r="H109" s="526">
        <f t="shared" si="17"/>
        <v>1221272.6613576135</v>
      </c>
      <c r="I109" s="577">
        <f t="shared" si="18"/>
        <v>1221272.6613576135</v>
      </c>
      <c r="J109" s="514">
        <f t="shared" si="10"/>
        <v>0</v>
      </c>
      <c r="K109" s="514"/>
      <c r="L109" s="525"/>
      <c r="M109" s="514">
        <f t="shared" si="19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2029</v>
      </c>
      <c r="D110" s="374">
        <f>IF(F109+SUM(E$99:E109)=D$92,F109,D$92-SUM(E$99:E109))</f>
        <v>8362655.7829918703</v>
      </c>
      <c r="E110" s="522">
        <f>IF(+J96&lt;F109,J96,D110)</f>
        <v>265987.04761904763</v>
      </c>
      <c r="F110" s="523">
        <f t="shared" si="15"/>
        <v>8096668.7353728227</v>
      </c>
      <c r="G110" s="523">
        <f t="shared" si="16"/>
        <v>8229662.259182347</v>
      </c>
      <c r="H110" s="526">
        <f t="shared" si="17"/>
        <v>1191363.9880054956</v>
      </c>
      <c r="I110" s="577">
        <f t="shared" si="18"/>
        <v>1191363.9880054956</v>
      </c>
      <c r="J110" s="514">
        <f t="shared" si="10"/>
        <v>0</v>
      </c>
      <c r="K110" s="514"/>
      <c r="L110" s="525"/>
      <c r="M110" s="514">
        <f t="shared" si="19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2030</v>
      </c>
      <c r="D111" s="374">
        <f>IF(F110+SUM(E$99:E110)=D$92,F110,D$92-SUM(E$99:E110))</f>
        <v>8096668.7353728227</v>
      </c>
      <c r="E111" s="522">
        <f>IF(+J96&lt;F110,J96,D111)</f>
        <v>265987.04761904763</v>
      </c>
      <c r="F111" s="523">
        <f t="shared" si="15"/>
        <v>7830681.6877537752</v>
      </c>
      <c r="G111" s="523">
        <f t="shared" si="16"/>
        <v>7963675.2115632985</v>
      </c>
      <c r="H111" s="526">
        <f t="shared" si="17"/>
        <v>1161455.3146533775</v>
      </c>
      <c r="I111" s="577">
        <f t="shared" si="18"/>
        <v>1161455.3146533775</v>
      </c>
      <c r="J111" s="514">
        <f t="shared" si="10"/>
        <v>0</v>
      </c>
      <c r="K111" s="514"/>
      <c r="L111" s="525"/>
      <c r="M111" s="514">
        <f t="shared" si="19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2031</v>
      </c>
      <c r="D112" s="374">
        <f>IF(F111+SUM(E$99:E111)=D$92,F111,D$92-SUM(E$99:E111))</f>
        <v>7830681.6877537752</v>
      </c>
      <c r="E112" s="522">
        <f>IF(+J96&lt;F111,J96,D112)</f>
        <v>265987.04761904763</v>
      </c>
      <c r="F112" s="523">
        <f t="shared" si="15"/>
        <v>7564694.6401347276</v>
      </c>
      <c r="G112" s="523">
        <f t="shared" si="16"/>
        <v>7697688.1639442518</v>
      </c>
      <c r="H112" s="526">
        <f t="shared" si="17"/>
        <v>1131546.6413012594</v>
      </c>
      <c r="I112" s="577">
        <f t="shared" si="18"/>
        <v>1131546.6413012594</v>
      </c>
      <c r="J112" s="514">
        <f t="shared" si="10"/>
        <v>0</v>
      </c>
      <c r="K112" s="514"/>
      <c r="L112" s="525"/>
      <c r="M112" s="514">
        <f t="shared" si="19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2032</v>
      </c>
      <c r="D113" s="374">
        <f>IF(F112+SUM(E$99:E112)=D$92,F112,D$92-SUM(E$99:E112))</f>
        <v>7564694.6401347276</v>
      </c>
      <c r="E113" s="522">
        <f>IF(+J96&lt;F112,J96,D113)</f>
        <v>265987.04761904763</v>
      </c>
      <c r="F113" s="523">
        <f t="shared" si="15"/>
        <v>7298707.59251568</v>
      </c>
      <c r="G113" s="523">
        <f t="shared" si="16"/>
        <v>7431701.1163252033</v>
      </c>
      <c r="H113" s="526">
        <f t="shared" si="17"/>
        <v>1101637.9679491413</v>
      </c>
      <c r="I113" s="577">
        <f t="shared" si="18"/>
        <v>1101637.9679491413</v>
      </c>
      <c r="J113" s="514">
        <f t="shared" si="10"/>
        <v>0</v>
      </c>
      <c r="K113" s="514"/>
      <c r="L113" s="525"/>
      <c r="M113" s="514">
        <f t="shared" si="19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2033</v>
      </c>
      <c r="D114" s="374">
        <f>IF(F113+SUM(E$99:E113)=D$92,F113,D$92-SUM(E$99:E113))</f>
        <v>7298707.59251568</v>
      </c>
      <c r="E114" s="522">
        <f>IF(+J96&lt;F113,J96,D114)</f>
        <v>265987.04761904763</v>
      </c>
      <c r="F114" s="523">
        <f t="shared" si="15"/>
        <v>7032720.5448966324</v>
      </c>
      <c r="G114" s="523">
        <f t="shared" si="16"/>
        <v>7165714.0687061567</v>
      </c>
      <c r="H114" s="526">
        <f t="shared" si="17"/>
        <v>1071729.2945970234</v>
      </c>
      <c r="I114" s="577">
        <f t="shared" si="18"/>
        <v>1071729.2945970234</v>
      </c>
      <c r="J114" s="514">
        <f t="shared" si="10"/>
        <v>0</v>
      </c>
      <c r="K114" s="514"/>
      <c r="L114" s="525"/>
      <c r="M114" s="514">
        <f t="shared" si="19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2034</v>
      </c>
      <c r="D115" s="374">
        <f>IF(F114+SUM(E$99:E114)=D$92,F114,D$92-SUM(E$99:E114))</f>
        <v>7032720.5448966324</v>
      </c>
      <c r="E115" s="522">
        <f>IF(+J96&lt;F114,J96,D115)</f>
        <v>265987.04761904763</v>
      </c>
      <c r="F115" s="523">
        <f t="shared" si="15"/>
        <v>6766733.4972775849</v>
      </c>
      <c r="G115" s="523">
        <f t="shared" si="16"/>
        <v>6899727.0210871082</v>
      </c>
      <c r="H115" s="526">
        <f t="shared" si="17"/>
        <v>1041820.6212449053</v>
      </c>
      <c r="I115" s="577">
        <f t="shared" si="18"/>
        <v>1041820.6212449053</v>
      </c>
      <c r="J115" s="514">
        <f t="shared" si="10"/>
        <v>0</v>
      </c>
      <c r="K115" s="514"/>
      <c r="L115" s="525"/>
      <c r="M115" s="514">
        <f t="shared" si="19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2035</v>
      </c>
      <c r="D116" s="374">
        <f>IF(F115+SUM(E$99:E115)=D$92,F115,D$92-SUM(E$99:E115))</f>
        <v>6766733.4972775849</v>
      </c>
      <c r="E116" s="522">
        <f>IF(+J96&lt;F115,J96,D116)</f>
        <v>265987.04761904763</v>
      </c>
      <c r="F116" s="523">
        <f t="shared" si="15"/>
        <v>6500746.4496585373</v>
      </c>
      <c r="G116" s="523">
        <f t="shared" si="16"/>
        <v>6633739.9734680615</v>
      </c>
      <c r="H116" s="526">
        <f t="shared" si="17"/>
        <v>1011911.9478927874</v>
      </c>
      <c r="I116" s="577">
        <f t="shared" si="18"/>
        <v>1011911.9478927874</v>
      </c>
      <c r="J116" s="514">
        <f t="shared" si="10"/>
        <v>0</v>
      </c>
      <c r="K116" s="514"/>
      <c r="L116" s="525"/>
      <c r="M116" s="514">
        <f t="shared" si="19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2036</v>
      </c>
      <c r="D117" s="374">
        <f>IF(F116+SUM(E$99:E116)=D$92,F116,D$92-SUM(E$99:E116))</f>
        <v>6500746.4496585373</v>
      </c>
      <c r="E117" s="522">
        <f>IF(+J96&lt;F116,J96,D117)</f>
        <v>265987.04761904763</v>
      </c>
      <c r="F117" s="523">
        <f t="shared" si="15"/>
        <v>6234759.4020394897</v>
      </c>
      <c r="G117" s="523">
        <f t="shared" si="16"/>
        <v>6367752.925849013</v>
      </c>
      <c r="H117" s="526">
        <f t="shared" si="17"/>
        <v>982003.27454066905</v>
      </c>
      <c r="I117" s="577">
        <f t="shared" si="18"/>
        <v>982003.27454066905</v>
      </c>
      <c r="J117" s="514">
        <f t="shared" si="10"/>
        <v>0</v>
      </c>
      <c r="K117" s="514"/>
      <c r="L117" s="525"/>
      <c r="M117" s="514">
        <f t="shared" si="19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2037</v>
      </c>
      <c r="D118" s="374">
        <f>IF(F117+SUM(E$99:E117)=D$92,F117,D$92-SUM(E$99:E117))</f>
        <v>6234759.4020394897</v>
      </c>
      <c r="E118" s="522">
        <f>IF(+J96&lt;F117,J96,D118)</f>
        <v>265987.04761904763</v>
      </c>
      <c r="F118" s="523">
        <f t="shared" si="15"/>
        <v>5968772.3544204421</v>
      </c>
      <c r="G118" s="523">
        <f t="shared" si="16"/>
        <v>6101765.8782299664</v>
      </c>
      <c r="H118" s="526">
        <f t="shared" si="17"/>
        <v>952094.60118855117</v>
      </c>
      <c r="I118" s="577">
        <f t="shared" si="18"/>
        <v>952094.60118855117</v>
      </c>
      <c r="J118" s="514">
        <f t="shared" si="10"/>
        <v>0</v>
      </c>
      <c r="K118" s="514"/>
      <c r="L118" s="525"/>
      <c r="M118" s="514">
        <f t="shared" si="19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2038</v>
      </c>
      <c r="D119" s="374">
        <f>IF(F118+SUM(E$99:E118)=D$92,F118,D$92-SUM(E$99:E118))</f>
        <v>5968772.3544204421</v>
      </c>
      <c r="E119" s="522">
        <f>IF(+J96&lt;F118,J96,D119)</f>
        <v>265987.04761904763</v>
      </c>
      <c r="F119" s="523">
        <f t="shared" si="15"/>
        <v>5702785.3068013946</v>
      </c>
      <c r="G119" s="523">
        <f t="shared" si="16"/>
        <v>5835778.8306109179</v>
      </c>
      <c r="H119" s="526">
        <f t="shared" si="17"/>
        <v>922185.92783643305</v>
      </c>
      <c r="I119" s="577">
        <f t="shared" si="18"/>
        <v>922185.92783643305</v>
      </c>
      <c r="J119" s="514">
        <f t="shared" si="10"/>
        <v>0</v>
      </c>
      <c r="K119" s="514"/>
      <c r="L119" s="525"/>
      <c r="M119" s="514">
        <f t="shared" si="19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2039</v>
      </c>
      <c r="D120" s="374">
        <f>IF(F119+SUM(E$99:E119)=D$92,F119,D$92-SUM(E$99:E119))</f>
        <v>5702785.3068013946</v>
      </c>
      <c r="E120" s="522">
        <f>IF(+J96&lt;F119,J96,D120)</f>
        <v>265987.04761904763</v>
      </c>
      <c r="F120" s="523">
        <f t="shared" si="15"/>
        <v>5436798.259182347</v>
      </c>
      <c r="G120" s="523">
        <f t="shared" si="16"/>
        <v>5569791.7829918712</v>
      </c>
      <c r="H120" s="526">
        <f t="shared" si="17"/>
        <v>892277.25448431517</v>
      </c>
      <c r="I120" s="577">
        <f t="shared" si="18"/>
        <v>892277.25448431517</v>
      </c>
      <c r="J120" s="514">
        <f t="shared" si="10"/>
        <v>0</v>
      </c>
      <c r="K120" s="514"/>
      <c r="L120" s="525"/>
      <c r="M120" s="514">
        <f t="shared" si="19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2040</v>
      </c>
      <c r="D121" s="374">
        <f>IF(F120+SUM(E$99:E120)=D$92,F120,D$92-SUM(E$99:E120))</f>
        <v>5436798.259182347</v>
      </c>
      <c r="E121" s="522">
        <f>IF(+J96&lt;F120,J96,D121)</f>
        <v>265987.04761904763</v>
      </c>
      <c r="F121" s="523">
        <f t="shared" si="15"/>
        <v>5170811.2115632994</v>
      </c>
      <c r="G121" s="523">
        <f t="shared" si="16"/>
        <v>5303804.7353728227</v>
      </c>
      <c r="H121" s="526">
        <f t="shared" si="17"/>
        <v>862368.58113219705</v>
      </c>
      <c r="I121" s="577">
        <f t="shared" si="18"/>
        <v>862368.58113219705</v>
      </c>
      <c r="J121" s="514">
        <f t="shared" si="10"/>
        <v>0</v>
      </c>
      <c r="K121" s="514"/>
      <c r="L121" s="525"/>
      <c r="M121" s="514">
        <f t="shared" si="19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2041</v>
      </c>
      <c r="D122" s="374">
        <f>IF(F121+SUM(E$99:E121)=D$92,F121,D$92-SUM(E$99:E121))</f>
        <v>5170811.2115632994</v>
      </c>
      <c r="E122" s="522">
        <f>IF(+J96&lt;F121,J96,D122)</f>
        <v>265987.04761904763</v>
      </c>
      <c r="F122" s="523">
        <f t="shared" si="15"/>
        <v>4904824.1639442518</v>
      </c>
      <c r="G122" s="523">
        <f t="shared" si="16"/>
        <v>5037817.6877537761</v>
      </c>
      <c r="H122" s="526">
        <f t="shared" si="17"/>
        <v>832459.90778007894</v>
      </c>
      <c r="I122" s="577">
        <f t="shared" si="18"/>
        <v>832459.90778007894</v>
      </c>
      <c r="J122" s="514">
        <f t="shared" si="10"/>
        <v>0</v>
      </c>
      <c r="K122" s="514"/>
      <c r="L122" s="525"/>
      <c r="M122" s="514">
        <f t="shared" si="19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2042</v>
      </c>
      <c r="D123" s="374">
        <f>IF(F122+SUM(E$99:E122)=D$92,F122,D$92-SUM(E$99:E122))</f>
        <v>4904824.1639442518</v>
      </c>
      <c r="E123" s="522">
        <f>IF(+J96&lt;F122,J96,D123)</f>
        <v>265987.04761904763</v>
      </c>
      <c r="F123" s="523">
        <f t="shared" si="15"/>
        <v>4638837.1163252043</v>
      </c>
      <c r="G123" s="523">
        <f t="shared" si="16"/>
        <v>4771830.6401347276</v>
      </c>
      <c r="H123" s="526">
        <f t="shared" si="17"/>
        <v>802551.23442796082</v>
      </c>
      <c r="I123" s="577">
        <f t="shared" si="18"/>
        <v>802551.23442796082</v>
      </c>
      <c r="J123" s="514">
        <f t="shared" si="10"/>
        <v>0</v>
      </c>
      <c r="K123" s="514"/>
      <c r="L123" s="525"/>
      <c r="M123" s="514">
        <f t="shared" si="19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2043</v>
      </c>
      <c r="D124" s="374">
        <f>IF(F123+SUM(E$99:E123)=D$92,F123,D$92-SUM(E$99:E123))</f>
        <v>4638837.1163252043</v>
      </c>
      <c r="E124" s="522">
        <f>IF(+J96&lt;F123,J96,D124)</f>
        <v>265987.04761904763</v>
      </c>
      <c r="F124" s="523">
        <f t="shared" si="15"/>
        <v>4372850.0687061567</v>
      </c>
      <c r="G124" s="523">
        <f t="shared" si="16"/>
        <v>4505843.5925156809</v>
      </c>
      <c r="H124" s="526">
        <f t="shared" si="17"/>
        <v>772642.56107584294</v>
      </c>
      <c r="I124" s="577">
        <f t="shared" si="18"/>
        <v>772642.56107584294</v>
      </c>
      <c r="J124" s="514">
        <f t="shared" si="10"/>
        <v>0</v>
      </c>
      <c r="K124" s="514"/>
      <c r="L124" s="525"/>
      <c r="M124" s="514">
        <f t="shared" si="19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2044</v>
      </c>
      <c r="D125" s="374">
        <f>IF(F124+SUM(E$99:E124)=D$92,F124,D$92-SUM(E$99:E124))</f>
        <v>4372850.0687061567</v>
      </c>
      <c r="E125" s="522">
        <f>IF(+J96&lt;F124,J96,D125)</f>
        <v>265987.04761904763</v>
      </c>
      <c r="F125" s="523">
        <f t="shared" si="15"/>
        <v>4106863.0210871091</v>
      </c>
      <c r="G125" s="523">
        <f t="shared" si="16"/>
        <v>4239856.5448966324</v>
      </c>
      <c r="H125" s="526">
        <f t="shared" si="17"/>
        <v>742733.88772372482</v>
      </c>
      <c r="I125" s="577">
        <f t="shared" si="18"/>
        <v>742733.88772372482</v>
      </c>
      <c r="J125" s="514">
        <f t="shared" si="10"/>
        <v>0</v>
      </c>
      <c r="K125" s="514"/>
      <c r="L125" s="525"/>
      <c r="M125" s="514">
        <f t="shared" si="19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2045</v>
      </c>
      <c r="D126" s="374">
        <f>IF(F125+SUM(E$99:E125)=D$92,F125,D$92-SUM(E$99:E125))</f>
        <v>4106863.0210871091</v>
      </c>
      <c r="E126" s="522">
        <f>IF(+J96&lt;F125,J96,D126)</f>
        <v>265987.04761904763</v>
      </c>
      <c r="F126" s="523">
        <f t="shared" si="15"/>
        <v>3840875.9734680615</v>
      </c>
      <c r="G126" s="523">
        <f t="shared" si="16"/>
        <v>3973869.4972775853</v>
      </c>
      <c r="H126" s="526">
        <f t="shared" si="17"/>
        <v>712825.21437160671</v>
      </c>
      <c r="I126" s="577">
        <f t="shared" si="18"/>
        <v>712825.21437160671</v>
      </c>
      <c r="J126" s="514">
        <f t="shared" si="10"/>
        <v>0</v>
      </c>
      <c r="K126" s="514"/>
      <c r="L126" s="525"/>
      <c r="M126" s="514">
        <f t="shared" si="19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2046</v>
      </c>
      <c r="D127" s="374">
        <f>IF(F126+SUM(E$99:E126)=D$92,F126,D$92-SUM(E$99:E126))</f>
        <v>3840875.9734680615</v>
      </c>
      <c r="E127" s="522">
        <f>IF(+J96&lt;F126,J96,D127)</f>
        <v>265987.04761904763</v>
      </c>
      <c r="F127" s="523">
        <f t="shared" si="15"/>
        <v>3574888.925849014</v>
      </c>
      <c r="G127" s="523">
        <f t="shared" si="16"/>
        <v>3707882.4496585377</v>
      </c>
      <c r="H127" s="526">
        <f t="shared" si="17"/>
        <v>682916.54101948871</v>
      </c>
      <c r="I127" s="577">
        <f t="shared" si="18"/>
        <v>682916.54101948871</v>
      </c>
      <c r="J127" s="514">
        <f t="shared" si="10"/>
        <v>0</v>
      </c>
      <c r="K127" s="514"/>
      <c r="L127" s="525"/>
      <c r="M127" s="514">
        <f t="shared" si="19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2047</v>
      </c>
      <c r="D128" s="374">
        <f>IF(F127+SUM(E$99:E127)=D$92,F127,D$92-SUM(E$99:E127))</f>
        <v>3574888.925849014</v>
      </c>
      <c r="E128" s="522">
        <f>IF(+J96&lt;F127,J96,D128)</f>
        <v>265987.04761904763</v>
      </c>
      <c r="F128" s="523">
        <f t="shared" si="15"/>
        <v>3308901.8782299664</v>
      </c>
      <c r="G128" s="523">
        <f t="shared" si="16"/>
        <v>3441895.4020394902</v>
      </c>
      <c r="H128" s="526">
        <f t="shared" si="17"/>
        <v>653007.86766737071</v>
      </c>
      <c r="I128" s="577">
        <f t="shared" si="18"/>
        <v>653007.86766737071</v>
      </c>
      <c r="J128" s="514">
        <f t="shared" si="10"/>
        <v>0</v>
      </c>
      <c r="K128" s="514"/>
      <c r="L128" s="525"/>
      <c r="M128" s="514">
        <f t="shared" si="19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2048</v>
      </c>
      <c r="D129" s="374">
        <f>IF(F128+SUM(E$99:E128)=D$92,F128,D$92-SUM(E$99:E128))</f>
        <v>3308901.8782299664</v>
      </c>
      <c r="E129" s="522">
        <f>IF(+J96&lt;F128,J96,D129)</f>
        <v>265987.04761904763</v>
      </c>
      <c r="F129" s="523">
        <f t="shared" si="15"/>
        <v>3042914.8306109188</v>
      </c>
      <c r="G129" s="523">
        <f t="shared" si="16"/>
        <v>3175908.3544204426</v>
      </c>
      <c r="H129" s="526">
        <f t="shared" si="17"/>
        <v>623099.19431525259</v>
      </c>
      <c r="I129" s="577">
        <f t="shared" si="18"/>
        <v>623099.19431525259</v>
      </c>
      <c r="J129" s="514">
        <f t="shared" si="10"/>
        <v>0</v>
      </c>
      <c r="K129" s="514"/>
      <c r="L129" s="525"/>
      <c r="M129" s="514">
        <f t="shared" si="19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2049</v>
      </c>
      <c r="D130" s="374">
        <f>IF(F129+SUM(E$99:E129)=D$92,F129,D$92-SUM(E$99:E129))</f>
        <v>3042914.8306109188</v>
      </c>
      <c r="E130" s="522">
        <f>IF(+J96&lt;F129,J96,D130)</f>
        <v>265987.04761904763</v>
      </c>
      <c r="F130" s="523">
        <f t="shared" si="15"/>
        <v>2776927.7829918712</v>
      </c>
      <c r="G130" s="523">
        <f t="shared" si="16"/>
        <v>2909921.306801395</v>
      </c>
      <c r="H130" s="526">
        <f t="shared" si="17"/>
        <v>593190.52096313459</v>
      </c>
      <c r="I130" s="577">
        <f t="shared" si="18"/>
        <v>593190.52096313459</v>
      </c>
      <c r="J130" s="514">
        <f t="shared" si="10"/>
        <v>0</v>
      </c>
      <c r="K130" s="514"/>
      <c r="L130" s="525"/>
      <c r="M130" s="514">
        <f t="shared" si="19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2050</v>
      </c>
      <c r="D131" s="374">
        <f>IF(F130+SUM(E$99:E130)=D$92,F130,D$92-SUM(E$99:E130))</f>
        <v>2776927.7829918712</v>
      </c>
      <c r="E131" s="522">
        <f>IF(+J96&lt;F130,J96,D131)</f>
        <v>265987.04761904763</v>
      </c>
      <c r="F131" s="523">
        <f t="shared" si="15"/>
        <v>2510940.7353728237</v>
      </c>
      <c r="G131" s="523">
        <f t="shared" si="16"/>
        <v>2643934.2591823475</v>
      </c>
      <c r="H131" s="526">
        <f t="shared" si="17"/>
        <v>563281.84761101659</v>
      </c>
      <c r="I131" s="577">
        <f t="shared" si="18"/>
        <v>563281.84761101659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>
      <c r="B132" s="195" t="str">
        <f t="shared" si="14"/>
        <v/>
      </c>
      <c r="C132" s="507">
        <f>IF(D93="","-",+C131+1)</f>
        <v>2051</v>
      </c>
      <c r="D132" s="374">
        <f>IF(F131+SUM(E$99:E131)=D$92,F131,D$92-SUM(E$99:E131))</f>
        <v>2510940.7353728237</v>
      </c>
      <c r="E132" s="522">
        <f>IF(+J96&lt;F131,J96,D132)</f>
        <v>265987.04761904763</v>
      </c>
      <c r="F132" s="523">
        <f t="shared" si="15"/>
        <v>2244953.6877537761</v>
      </c>
      <c r="G132" s="523">
        <f t="shared" si="16"/>
        <v>2377947.2115632999</v>
      </c>
      <c r="H132" s="526">
        <f t="shared" si="17"/>
        <v>533373.17425889848</v>
      </c>
      <c r="I132" s="577">
        <f t="shared" si="18"/>
        <v>533373.17425889848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>
      <c r="B133" s="195" t="str">
        <f t="shared" si="14"/>
        <v/>
      </c>
      <c r="C133" s="507">
        <f>IF(D93="","-",+C132+1)</f>
        <v>2052</v>
      </c>
      <c r="D133" s="374">
        <f>IF(F132+SUM(E$99:E132)=D$92,F132,D$92-SUM(E$99:E132))</f>
        <v>2244953.6877537761</v>
      </c>
      <c r="E133" s="522">
        <f>IF(+J96&lt;F132,J96,D133)</f>
        <v>265987.04761904763</v>
      </c>
      <c r="F133" s="523">
        <f t="shared" si="15"/>
        <v>1978966.6401347285</v>
      </c>
      <c r="G133" s="523">
        <f t="shared" si="16"/>
        <v>2111960.1639442523</v>
      </c>
      <c r="H133" s="526">
        <f t="shared" si="17"/>
        <v>503464.50090678042</v>
      </c>
      <c r="I133" s="577">
        <f t="shared" si="18"/>
        <v>503464.50090678042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>
      <c r="B134" s="195" t="str">
        <f t="shared" si="14"/>
        <v/>
      </c>
      <c r="C134" s="507">
        <f>IF(D93="","-",+C133+1)</f>
        <v>2053</v>
      </c>
      <c r="D134" s="374">
        <f>IF(F133+SUM(E$99:E133)=D$92,F133,D$92-SUM(E$99:E133))</f>
        <v>1978966.6401347285</v>
      </c>
      <c r="E134" s="522">
        <f>IF(+J96&lt;F133,J96,D134)</f>
        <v>265987.04761904763</v>
      </c>
      <c r="F134" s="523">
        <f t="shared" si="15"/>
        <v>1712979.5925156809</v>
      </c>
      <c r="G134" s="523">
        <f t="shared" si="16"/>
        <v>1845973.1163252047</v>
      </c>
      <c r="H134" s="526">
        <f t="shared" si="17"/>
        <v>473555.82755466236</v>
      </c>
      <c r="I134" s="577">
        <f t="shared" si="18"/>
        <v>473555.82755466236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>
      <c r="B135" s="195" t="str">
        <f t="shared" si="14"/>
        <v/>
      </c>
      <c r="C135" s="507">
        <f>IF(D93="","-",+C134+1)</f>
        <v>2054</v>
      </c>
      <c r="D135" s="374">
        <f>IF(F134+SUM(E$99:E134)=D$92,F134,D$92-SUM(E$99:E134))</f>
        <v>1712979.5925156809</v>
      </c>
      <c r="E135" s="522">
        <f>IF(+J96&lt;F134,J96,D135)</f>
        <v>265987.04761904763</v>
      </c>
      <c r="F135" s="523">
        <f t="shared" si="15"/>
        <v>1446992.5448966334</v>
      </c>
      <c r="G135" s="523">
        <f t="shared" si="16"/>
        <v>1579986.0687061572</v>
      </c>
      <c r="H135" s="526">
        <f t="shared" si="17"/>
        <v>443647.15420254431</v>
      </c>
      <c r="I135" s="577">
        <f t="shared" si="18"/>
        <v>443647.15420254431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>
      <c r="B136" s="195" t="str">
        <f t="shared" si="14"/>
        <v/>
      </c>
      <c r="C136" s="507">
        <f>IF(D93="","-",+C135+1)</f>
        <v>2055</v>
      </c>
      <c r="D136" s="374">
        <f>IF(F135+SUM(E$99:E135)=D$92,F135,D$92-SUM(E$99:E135))</f>
        <v>1446992.5448966334</v>
      </c>
      <c r="E136" s="522">
        <f>IF(+J96&lt;F135,J96,D136)</f>
        <v>265987.04761904763</v>
      </c>
      <c r="F136" s="523">
        <f t="shared" si="15"/>
        <v>1181005.4972775858</v>
      </c>
      <c r="G136" s="523">
        <f t="shared" si="16"/>
        <v>1313999.0210871096</v>
      </c>
      <c r="H136" s="526">
        <f t="shared" si="17"/>
        <v>413738.48085042625</v>
      </c>
      <c r="I136" s="577">
        <f t="shared" si="18"/>
        <v>413738.48085042625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>
      <c r="B137" s="195" t="str">
        <f t="shared" si="14"/>
        <v/>
      </c>
      <c r="C137" s="507">
        <f>IF(D93="","-",+C136+1)</f>
        <v>2056</v>
      </c>
      <c r="D137" s="374">
        <f>IF(F136+SUM(E$99:E136)=D$92,F136,D$92-SUM(E$99:E136))</f>
        <v>1181005.4972775858</v>
      </c>
      <c r="E137" s="522">
        <f>IF(+J96&lt;F136,J96,D137)</f>
        <v>265987.04761904763</v>
      </c>
      <c r="F137" s="523">
        <f t="shared" si="15"/>
        <v>915018.44965853821</v>
      </c>
      <c r="G137" s="523">
        <f t="shared" si="16"/>
        <v>1048011.973468062</v>
      </c>
      <c r="H137" s="526">
        <f t="shared" si="17"/>
        <v>383829.80749830825</v>
      </c>
      <c r="I137" s="577">
        <f t="shared" si="18"/>
        <v>383829.80749830825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>
      <c r="B138" s="195" t="str">
        <f t="shared" si="14"/>
        <v/>
      </c>
      <c r="C138" s="507">
        <f>IF(D93="","-",+C137+1)</f>
        <v>2057</v>
      </c>
      <c r="D138" s="374">
        <f>IF(F137+SUM(E$99:E137)=D$92,F137,D$92-SUM(E$99:E137))</f>
        <v>915018.44965853821</v>
      </c>
      <c r="E138" s="522">
        <f>IF(+J96&lt;F137,J96,D138)</f>
        <v>265987.04761904763</v>
      </c>
      <c r="F138" s="523">
        <f t="shared" si="15"/>
        <v>649031.40203949064</v>
      </c>
      <c r="G138" s="523">
        <f t="shared" si="16"/>
        <v>782024.92584901443</v>
      </c>
      <c r="H138" s="526">
        <f t="shared" si="17"/>
        <v>353921.13414619019</v>
      </c>
      <c r="I138" s="577">
        <f t="shared" si="18"/>
        <v>353921.13414619019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>
      <c r="B139" s="195" t="str">
        <f t="shared" si="14"/>
        <v/>
      </c>
      <c r="C139" s="507">
        <f>IF(D93="","-",+C138+1)</f>
        <v>2058</v>
      </c>
      <c r="D139" s="374">
        <f>IF(F138+SUM(E$99:E138)=D$92,F138,D$92-SUM(E$99:E138))</f>
        <v>649031.40203949064</v>
      </c>
      <c r="E139" s="522">
        <f>IF(+J96&lt;F138,J96,D139)</f>
        <v>265987.04761904763</v>
      </c>
      <c r="F139" s="523">
        <f t="shared" si="15"/>
        <v>383044.35442044301</v>
      </c>
      <c r="G139" s="523">
        <f t="shared" si="16"/>
        <v>516037.87822996685</v>
      </c>
      <c r="H139" s="526">
        <f t="shared" si="17"/>
        <v>324012.46079407213</v>
      </c>
      <c r="I139" s="577">
        <f t="shared" si="18"/>
        <v>324012.46079407213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>
      <c r="B140" s="195" t="str">
        <f t="shared" si="14"/>
        <v/>
      </c>
      <c r="C140" s="507">
        <f>IF(D93="","-",+C139+1)</f>
        <v>2059</v>
      </c>
      <c r="D140" s="374">
        <f>IF(F139+SUM(E$99:E139)=D$92,F139,D$92-SUM(E$99:E139))</f>
        <v>383044.35442044301</v>
      </c>
      <c r="E140" s="522">
        <f>IF(+J96&lt;F139,J96,D140)</f>
        <v>265987.04761904763</v>
      </c>
      <c r="F140" s="523">
        <f t="shared" si="15"/>
        <v>117057.30680139537</v>
      </c>
      <c r="G140" s="523">
        <f t="shared" si="16"/>
        <v>250050.83061091919</v>
      </c>
      <c r="H140" s="526">
        <f t="shared" si="17"/>
        <v>294103.78744195407</v>
      </c>
      <c r="I140" s="577">
        <f t="shared" si="18"/>
        <v>294103.78744195407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>
      <c r="B141" s="195" t="str">
        <f t="shared" si="14"/>
        <v/>
      </c>
      <c r="C141" s="507">
        <f>IF(D93="","-",+C140+1)</f>
        <v>2060</v>
      </c>
      <c r="D141" s="374">
        <f>IF(F140+SUM(E$99:E140)=D$92,F140,D$92-SUM(E$99:E140))</f>
        <v>117057.30680139537</v>
      </c>
      <c r="E141" s="522">
        <f>IF(+J96&lt;F140,J96,D141)</f>
        <v>117057.30680139537</v>
      </c>
      <c r="F141" s="523">
        <f t="shared" si="15"/>
        <v>0</v>
      </c>
      <c r="G141" s="523">
        <f t="shared" si="16"/>
        <v>58528.653400697687</v>
      </c>
      <c r="H141" s="526">
        <f t="shared" si="17"/>
        <v>123638.50837481907</v>
      </c>
      <c r="I141" s="577">
        <f t="shared" si="18"/>
        <v>123638.50837481907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>
      <c r="B142" s="195" t="str">
        <f t="shared" si="14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5"/>
        <v>0</v>
      </c>
      <c r="G142" s="523">
        <f t="shared" si="16"/>
        <v>0</v>
      </c>
      <c r="H142" s="526">
        <f t="shared" si="17"/>
        <v>0</v>
      </c>
      <c r="I142" s="577">
        <f t="shared" si="18"/>
        <v>0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>
      <c r="B143" s="195" t="str">
        <f t="shared" si="14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>
      <c r="B144" s="195" t="str">
        <f t="shared" si="14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>
      <c r="B145" s="195" t="str">
        <f t="shared" si="14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>
      <c r="B146" s="195" t="str">
        <f t="shared" si="14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>
      <c r="B147" s="195" t="str">
        <f t="shared" si="14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>
      <c r="B148" s="195" t="str">
        <f t="shared" si="14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>
      <c r="B149" s="195" t="str">
        <f t="shared" si="14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>
      <c r="B150" s="195" t="str">
        <f t="shared" si="14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>
      <c r="B151" s="195" t="str">
        <f t="shared" si="14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>
      <c r="B152" s="195" t="str">
        <f t="shared" si="14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>
      <c r="B153" s="195" t="str">
        <f t="shared" si="14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.5" thickBot="1">
      <c r="B154" s="195" t="str">
        <f t="shared" si="14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>
      <c r="C155" s="374" t="s">
        <v>78</v>
      </c>
      <c r="D155" s="375"/>
      <c r="E155" s="375">
        <f>SUM(E99:E154)</f>
        <v>11171456.000000002</v>
      </c>
      <c r="F155" s="375"/>
      <c r="G155" s="375"/>
      <c r="H155" s="375">
        <f>SUM(H99:H154)</f>
        <v>37326545.192375556</v>
      </c>
      <c r="I155" s="375">
        <f>SUM(I99:I154)</f>
        <v>37326545.192375556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80" zoomScaleNormal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1214734.5737329707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1214734.5737329707</v>
      </c>
      <c r="O6" s="269"/>
      <c r="P6" s="269"/>
    </row>
    <row r="7" spans="1:16" ht="13.5" thickBot="1">
      <c r="C7" s="467" t="s">
        <v>48</v>
      </c>
      <c r="D7" s="624" t="s">
        <v>423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422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9930039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236429.5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>+G17</f>
        <v>738358.52480493963</v>
      </c>
      <c r="L17" s="513">
        <f t="shared" ref="L17:L72" si="1">IF(K17&lt;&gt;0,+G17-K17,0)</f>
        <v>0</v>
      </c>
      <c r="M17" s="512">
        <f>+H17</f>
        <v>738358.52480493963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>+G18</f>
        <v>1350922.3521294959</v>
      </c>
      <c r="L18" s="519">
        <f t="shared" si="1"/>
        <v>0</v>
      </c>
      <c r="M18" s="518">
        <f>+H18</f>
        <v>1350922.3521294959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2019</v>
      </c>
      <c r="D19" s="631">
        <v>9539404.8536585364</v>
      </c>
      <c r="E19" s="630">
        <v>242196.07317073172</v>
      </c>
      <c r="F19" s="631">
        <v>9297208.7804878056</v>
      </c>
      <c r="G19" s="630">
        <v>1206022.789326702</v>
      </c>
      <c r="H19" s="639">
        <v>1206022.789326702</v>
      </c>
      <c r="I19" s="511">
        <f t="shared" si="0"/>
        <v>0</v>
      </c>
      <c r="J19" s="511"/>
      <c r="K19" s="518">
        <f>+G19</f>
        <v>1206022.789326702</v>
      </c>
      <c r="L19" s="519">
        <f t="shared" ref="L19" si="4">IF(K19&lt;&gt;0,+G19-K19,0)</f>
        <v>0</v>
      </c>
      <c r="M19" s="518">
        <f>+H19</f>
        <v>1206022.789326702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9539404.8536585364</v>
      </c>
      <c r="E20" s="630">
        <v>242196.07317073172</v>
      </c>
      <c r="F20" s="631">
        <v>9297208.7804878056</v>
      </c>
      <c r="G20" s="630">
        <v>1206022.789326702</v>
      </c>
      <c r="H20" s="639">
        <v>1206022.789326702</v>
      </c>
      <c r="I20" s="511">
        <f t="shared" si="0"/>
        <v>0</v>
      </c>
      <c r="J20" s="511"/>
      <c r="K20" s="518">
        <f>+G20</f>
        <v>1206022.789326702</v>
      </c>
      <c r="L20" s="519">
        <f t="shared" ref="L20" si="6">IF(K20&lt;&gt;0,+G20-K20,0)</f>
        <v>0</v>
      </c>
      <c r="M20" s="518">
        <f>+H20</f>
        <v>1206022.789326702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9084371.5711854789</v>
      </c>
      <c r="E21" s="630">
        <v>236429.5</v>
      </c>
      <c r="F21" s="631">
        <v>8847942.0711854789</v>
      </c>
      <c r="G21" s="630">
        <v>1186882.8746105693</v>
      </c>
      <c r="H21" s="639">
        <v>1186882.8746105693</v>
      </c>
      <c r="I21" s="511">
        <f t="shared" si="0"/>
        <v>0</v>
      </c>
      <c r="J21" s="511"/>
      <c r="K21" s="518">
        <f>+G21</f>
        <v>1186882.8746105693</v>
      </c>
      <c r="L21" s="519">
        <f t="shared" ref="L21" si="7">IF(K21&lt;&gt;0,+G21-K21,0)</f>
        <v>0</v>
      </c>
      <c r="M21" s="518">
        <f>+H21</f>
        <v>1186882.8746105693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>IU</v>
      </c>
      <c r="C22" s="507">
        <f>IF(D11="","-",+C21+1)</f>
        <v>2022</v>
      </c>
      <c r="D22" s="523">
        <f>IF(F21+SUM(E$17:E21)=D$10,F21,D$10-SUM(E$17:E21))</f>
        <v>8818583.2073170729</v>
      </c>
      <c r="E22" s="522">
        <f>IF(+I14&lt;F21,I14,D22)</f>
        <v>236429.5</v>
      </c>
      <c r="F22" s="523">
        <f t="shared" ref="F22:F72" si="8">+D22-E22</f>
        <v>8582153.7073170729</v>
      </c>
      <c r="G22" s="524">
        <f t="shared" ref="G22:G72" si="9">+I$12*((D22+F22)/2)+E22</f>
        <v>1214734.5737329707</v>
      </c>
      <c r="H22" s="491">
        <f t="shared" ref="H22:H72" si="10">+I$13*((D22+F22)/2)+E22</f>
        <v>1214734.5737329707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8582153.7073170729</v>
      </c>
      <c r="E23" s="522">
        <f>IF(+I14&lt;F22,I14,D23)</f>
        <v>236429.5</v>
      </c>
      <c r="F23" s="523">
        <f t="shared" si="8"/>
        <v>8345724.2073170729</v>
      </c>
      <c r="G23" s="524">
        <f t="shared" si="9"/>
        <v>1188149.4721289549</v>
      </c>
      <c r="H23" s="491">
        <f t="shared" si="10"/>
        <v>1188149.4721289549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8345724.2073170729</v>
      </c>
      <c r="E24" s="522">
        <f>IF(+I14&lt;F23,I14,D24)</f>
        <v>236429.5</v>
      </c>
      <c r="F24" s="523">
        <f t="shared" si="8"/>
        <v>8109294.7073170729</v>
      </c>
      <c r="G24" s="524">
        <f t="shared" si="9"/>
        <v>1161564.3705249391</v>
      </c>
      <c r="H24" s="491">
        <f t="shared" si="10"/>
        <v>1161564.3705249391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8109294.7073170729</v>
      </c>
      <c r="E25" s="522">
        <f>IF(+I14&lt;F24,I14,D25)</f>
        <v>236429.5</v>
      </c>
      <c r="F25" s="523">
        <f t="shared" si="8"/>
        <v>7872865.2073170729</v>
      </c>
      <c r="G25" s="524">
        <f t="shared" si="9"/>
        <v>1134979.2689209231</v>
      </c>
      <c r="H25" s="491">
        <f t="shared" si="10"/>
        <v>1134979.2689209231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7872865.2073170729</v>
      </c>
      <c r="E26" s="522">
        <f>IF(+I14&lt;F25,I14,D26)</f>
        <v>236429.5</v>
      </c>
      <c r="F26" s="523">
        <f t="shared" si="8"/>
        <v>7636435.7073170729</v>
      </c>
      <c r="G26" s="524">
        <f t="shared" si="9"/>
        <v>1108394.1673169071</v>
      </c>
      <c r="H26" s="491">
        <f t="shared" si="10"/>
        <v>1108394.1673169071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7636435.7073170729</v>
      </c>
      <c r="E27" s="522">
        <f>IF(+I14&lt;F26,I14,D27)</f>
        <v>236429.5</v>
      </c>
      <c r="F27" s="523">
        <f t="shared" si="8"/>
        <v>7400006.2073170729</v>
      </c>
      <c r="G27" s="524">
        <f t="shared" si="9"/>
        <v>1081809.0657128915</v>
      </c>
      <c r="H27" s="491">
        <f t="shared" si="10"/>
        <v>1081809.0657128915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7400006.2073170729</v>
      </c>
      <c r="E28" s="522">
        <f>IF(+I14&lt;F27,I14,D28)</f>
        <v>236429.5</v>
      </c>
      <c r="F28" s="523">
        <f t="shared" si="8"/>
        <v>7163576.7073170729</v>
      </c>
      <c r="G28" s="524">
        <f t="shared" si="9"/>
        <v>1055223.9641088755</v>
      </c>
      <c r="H28" s="491">
        <f t="shared" si="10"/>
        <v>1055223.9641088755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7163576.7073170729</v>
      </c>
      <c r="E29" s="522">
        <f>IF(+I14&lt;F28,I14,D29)</f>
        <v>236429.5</v>
      </c>
      <c r="F29" s="523">
        <f t="shared" si="8"/>
        <v>6927147.2073170729</v>
      </c>
      <c r="G29" s="524">
        <f t="shared" si="9"/>
        <v>1028638.8625048596</v>
      </c>
      <c r="H29" s="491">
        <f t="shared" si="10"/>
        <v>1028638.8625048596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6927147.2073170729</v>
      </c>
      <c r="E30" s="522">
        <f>IF(+I14&lt;F29,I14,D30)</f>
        <v>236429.5</v>
      </c>
      <c r="F30" s="523">
        <f t="shared" si="8"/>
        <v>6690717.7073170729</v>
      </c>
      <c r="G30" s="524">
        <f t="shared" si="9"/>
        <v>1002053.7609008437</v>
      </c>
      <c r="H30" s="491">
        <f t="shared" si="10"/>
        <v>1002053.7609008437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6690717.7073170729</v>
      </c>
      <c r="E31" s="522">
        <f>IF(+I14&lt;F30,I14,D31)</f>
        <v>236429.5</v>
      </c>
      <c r="F31" s="523">
        <f t="shared" si="8"/>
        <v>6454288.2073170729</v>
      </c>
      <c r="G31" s="524">
        <f t="shared" si="9"/>
        <v>975468.65929682774</v>
      </c>
      <c r="H31" s="491">
        <f t="shared" si="10"/>
        <v>975468.65929682774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6454288.2073170729</v>
      </c>
      <c r="E32" s="522">
        <f>IF(+I14&lt;F31,I14,D32)</f>
        <v>236429.5</v>
      </c>
      <c r="F32" s="523">
        <f t="shared" si="8"/>
        <v>6217858.7073170729</v>
      </c>
      <c r="G32" s="524">
        <f t="shared" si="9"/>
        <v>948883.55769281182</v>
      </c>
      <c r="H32" s="491">
        <f t="shared" si="10"/>
        <v>948883.55769281182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6217858.7073170729</v>
      </c>
      <c r="E33" s="522">
        <f>IF(+I14&lt;F32,I14,D33)</f>
        <v>236429.5</v>
      </c>
      <c r="F33" s="523">
        <f t="shared" si="8"/>
        <v>5981429.2073170729</v>
      </c>
      <c r="G33" s="524">
        <f t="shared" si="9"/>
        <v>922298.45608879603</v>
      </c>
      <c r="H33" s="491">
        <f t="shared" si="10"/>
        <v>922298.45608879603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5981429.2073170729</v>
      </c>
      <c r="E34" s="522">
        <f>IF(+I14&lt;F33,I14,D34)</f>
        <v>236429.5</v>
      </c>
      <c r="F34" s="523">
        <f t="shared" si="8"/>
        <v>5744999.7073170729</v>
      </c>
      <c r="G34" s="524">
        <f t="shared" si="9"/>
        <v>895713.35448478011</v>
      </c>
      <c r="H34" s="491">
        <f t="shared" si="10"/>
        <v>895713.35448478011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5744999.7073170729</v>
      </c>
      <c r="E35" s="522">
        <f>IF(+I14&lt;F34,I14,D35)</f>
        <v>236429.5</v>
      </c>
      <c r="F35" s="523">
        <f t="shared" si="8"/>
        <v>5508570.2073170729</v>
      </c>
      <c r="G35" s="524">
        <f t="shared" si="9"/>
        <v>869128.25288076419</v>
      </c>
      <c r="H35" s="491">
        <f t="shared" si="10"/>
        <v>869128.25288076419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5508570.2073170729</v>
      </c>
      <c r="E36" s="522">
        <f>IF(+I14&lt;F35,I14,D36)</f>
        <v>236429.5</v>
      </c>
      <c r="F36" s="523">
        <f t="shared" si="8"/>
        <v>5272140.7073170729</v>
      </c>
      <c r="G36" s="524">
        <f t="shared" si="9"/>
        <v>842543.15127674828</v>
      </c>
      <c r="H36" s="491">
        <f t="shared" si="10"/>
        <v>842543.15127674828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5272140.7073170729</v>
      </c>
      <c r="E37" s="522">
        <f>IF(+I14&lt;F36,I14,D37)</f>
        <v>236429.5</v>
      </c>
      <c r="F37" s="523">
        <f t="shared" si="8"/>
        <v>5035711.2073170729</v>
      </c>
      <c r="G37" s="524">
        <f t="shared" si="9"/>
        <v>815958.04967273236</v>
      </c>
      <c r="H37" s="491">
        <f t="shared" si="10"/>
        <v>815958.04967273236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5035711.2073170729</v>
      </c>
      <c r="E38" s="522">
        <f>IF(+I14&lt;F37,I14,D38)</f>
        <v>236429.5</v>
      </c>
      <c r="F38" s="523">
        <f t="shared" si="8"/>
        <v>4799281.7073170729</v>
      </c>
      <c r="G38" s="524">
        <f t="shared" si="9"/>
        <v>789372.94806871645</v>
      </c>
      <c r="H38" s="491">
        <f t="shared" si="10"/>
        <v>789372.94806871645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4799281.7073170729</v>
      </c>
      <c r="E39" s="522">
        <f>IF(+I14&lt;F38,I14,D39)</f>
        <v>236429.5</v>
      </c>
      <c r="F39" s="523">
        <f t="shared" si="8"/>
        <v>4562852.2073170729</v>
      </c>
      <c r="G39" s="524">
        <f t="shared" si="9"/>
        <v>762787.84646470065</v>
      </c>
      <c r="H39" s="491">
        <f t="shared" si="10"/>
        <v>762787.84646470065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4562852.2073170729</v>
      </c>
      <c r="E40" s="522">
        <f>IF(+I14&lt;F39,I14,D40)</f>
        <v>236429.5</v>
      </c>
      <c r="F40" s="523">
        <f t="shared" si="8"/>
        <v>4326422.7073170729</v>
      </c>
      <c r="G40" s="524">
        <f t="shared" si="9"/>
        <v>736202.74486068473</v>
      </c>
      <c r="H40" s="491">
        <f t="shared" si="10"/>
        <v>736202.74486068473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4326422.7073170729</v>
      </c>
      <c r="E41" s="522">
        <f>IF(+I14&lt;F40,I14,D41)</f>
        <v>236429.5</v>
      </c>
      <c r="F41" s="523">
        <f t="shared" si="8"/>
        <v>4089993.2073170729</v>
      </c>
      <c r="G41" s="524">
        <f t="shared" si="9"/>
        <v>709617.64325666882</v>
      </c>
      <c r="H41" s="491">
        <f t="shared" si="10"/>
        <v>709617.64325666882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4089993.2073170729</v>
      </c>
      <c r="E42" s="522">
        <f>IF(+I14&lt;F41,I14,D42)</f>
        <v>236429.5</v>
      </c>
      <c r="F42" s="523">
        <f t="shared" si="8"/>
        <v>3853563.7073170729</v>
      </c>
      <c r="G42" s="524">
        <f t="shared" si="9"/>
        <v>683032.5416526529</v>
      </c>
      <c r="H42" s="491">
        <f t="shared" si="10"/>
        <v>683032.5416526529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3853563.7073170729</v>
      </c>
      <c r="E43" s="522">
        <f>IF(+I14&lt;F42,I14,D43)</f>
        <v>236429.5</v>
      </c>
      <c r="F43" s="523">
        <f t="shared" si="8"/>
        <v>3617134.2073170729</v>
      </c>
      <c r="G43" s="524">
        <f t="shared" si="9"/>
        <v>656447.44004863699</v>
      </c>
      <c r="H43" s="491">
        <f t="shared" si="10"/>
        <v>656447.44004863699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3617134.2073170729</v>
      </c>
      <c r="E44" s="522">
        <f>IF(+I14&lt;F43,I14,D44)</f>
        <v>236429.5</v>
      </c>
      <c r="F44" s="523">
        <f t="shared" si="8"/>
        <v>3380704.7073170729</v>
      </c>
      <c r="G44" s="524">
        <f t="shared" si="9"/>
        <v>629862.33844462107</v>
      </c>
      <c r="H44" s="491">
        <f t="shared" si="10"/>
        <v>629862.33844462107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3380704.7073170729</v>
      </c>
      <c r="E45" s="522">
        <f>IF(+I14&lt;F44,I14,D45)</f>
        <v>236429.5</v>
      </c>
      <c r="F45" s="523">
        <f t="shared" si="8"/>
        <v>3144275.2073170729</v>
      </c>
      <c r="G45" s="524">
        <f t="shared" si="9"/>
        <v>603277.23684060527</v>
      </c>
      <c r="H45" s="491">
        <f t="shared" si="10"/>
        <v>603277.23684060527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3144275.2073170729</v>
      </c>
      <c r="E46" s="522">
        <f>IF(+I14&lt;F45,I14,D46)</f>
        <v>236429.5</v>
      </c>
      <c r="F46" s="523">
        <f t="shared" si="8"/>
        <v>2907845.7073170729</v>
      </c>
      <c r="G46" s="524">
        <f t="shared" si="9"/>
        <v>576692.13523658924</v>
      </c>
      <c r="H46" s="491">
        <f t="shared" si="10"/>
        <v>576692.13523658924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2907845.7073170729</v>
      </c>
      <c r="E47" s="522">
        <f>IF(+I14&lt;F46,I14,D47)</f>
        <v>236429.5</v>
      </c>
      <c r="F47" s="523">
        <f t="shared" si="8"/>
        <v>2671416.2073170729</v>
      </c>
      <c r="G47" s="524">
        <f t="shared" si="9"/>
        <v>550107.03363257344</v>
      </c>
      <c r="H47" s="491">
        <f t="shared" si="10"/>
        <v>550107.03363257344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2671416.2073170729</v>
      </c>
      <c r="E48" s="522">
        <f>IF(+I14&lt;F47,I14,D48)</f>
        <v>236429.5</v>
      </c>
      <c r="F48" s="523">
        <f t="shared" si="8"/>
        <v>2434986.7073170729</v>
      </c>
      <c r="G48" s="524">
        <f t="shared" si="9"/>
        <v>523521.93202855752</v>
      </c>
      <c r="H48" s="491">
        <f t="shared" si="10"/>
        <v>523521.93202855752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2434986.7073170729</v>
      </c>
      <c r="E49" s="522">
        <f>IF(+I14&lt;F48,I14,D49)</f>
        <v>236429.5</v>
      </c>
      <c r="F49" s="523">
        <f t="shared" si="8"/>
        <v>2198557.2073170729</v>
      </c>
      <c r="G49" s="524">
        <f t="shared" si="9"/>
        <v>496936.83042454161</v>
      </c>
      <c r="H49" s="491">
        <f t="shared" si="10"/>
        <v>496936.83042454161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2198557.2073170729</v>
      </c>
      <c r="E50" s="522">
        <f>IF(+I14&lt;F49,I14,D50)</f>
        <v>236429.5</v>
      </c>
      <c r="F50" s="523">
        <f t="shared" si="8"/>
        <v>1962127.7073170729</v>
      </c>
      <c r="G50" s="524">
        <f t="shared" si="9"/>
        <v>470351.72882052569</v>
      </c>
      <c r="H50" s="491">
        <f t="shared" si="10"/>
        <v>470351.72882052569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1962127.7073170729</v>
      </c>
      <c r="E51" s="522">
        <f>IF(+I14&lt;F50,I14,D51)</f>
        <v>236429.5</v>
      </c>
      <c r="F51" s="523">
        <f t="shared" si="8"/>
        <v>1725698.2073170729</v>
      </c>
      <c r="G51" s="524">
        <f t="shared" si="9"/>
        <v>443766.62721650983</v>
      </c>
      <c r="H51" s="491">
        <f t="shared" si="10"/>
        <v>443766.62721650983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1725698.2073170729</v>
      </c>
      <c r="E52" s="522">
        <f>IF(+I14&lt;F51,I14,D52)</f>
        <v>236429.5</v>
      </c>
      <c r="F52" s="523">
        <f t="shared" si="8"/>
        <v>1489268.7073170729</v>
      </c>
      <c r="G52" s="524">
        <f t="shared" si="9"/>
        <v>417181.52561249392</v>
      </c>
      <c r="H52" s="491">
        <f t="shared" si="10"/>
        <v>417181.52561249392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1489268.7073170729</v>
      </c>
      <c r="E53" s="522">
        <f>IF(+I14&lt;F52,I14,D53)</f>
        <v>236429.5</v>
      </c>
      <c r="F53" s="523">
        <f t="shared" si="8"/>
        <v>1252839.2073170729</v>
      </c>
      <c r="G53" s="524">
        <f t="shared" si="9"/>
        <v>390596.42400847806</v>
      </c>
      <c r="H53" s="491">
        <f t="shared" si="10"/>
        <v>390596.42400847806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1252839.2073170729</v>
      </c>
      <c r="E54" s="522">
        <f>IF(+I14&lt;F53,I14,D54)</f>
        <v>236429.5</v>
      </c>
      <c r="F54" s="523">
        <f t="shared" si="8"/>
        <v>1016409.7073170729</v>
      </c>
      <c r="G54" s="524">
        <f t="shared" si="9"/>
        <v>364011.32240446215</v>
      </c>
      <c r="H54" s="491">
        <f t="shared" si="10"/>
        <v>364011.32240446215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1016409.7073170729</v>
      </c>
      <c r="E55" s="522">
        <f>IF(+I14&lt;F54,I14,D55)</f>
        <v>236429.5</v>
      </c>
      <c r="F55" s="523">
        <f t="shared" si="8"/>
        <v>779980.2073170729</v>
      </c>
      <c r="G55" s="524">
        <f t="shared" si="9"/>
        <v>337426.22080044623</v>
      </c>
      <c r="H55" s="491">
        <f t="shared" si="10"/>
        <v>337426.22080044623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779980.2073170729</v>
      </c>
      <c r="E56" s="522">
        <f>IF(+I14&lt;F55,I14,D56)</f>
        <v>236429.5</v>
      </c>
      <c r="F56" s="523">
        <f t="shared" si="8"/>
        <v>543550.7073170729</v>
      </c>
      <c r="G56" s="524">
        <f t="shared" si="9"/>
        <v>310841.11919643031</v>
      </c>
      <c r="H56" s="491">
        <f t="shared" si="10"/>
        <v>310841.11919643031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543550.7073170729</v>
      </c>
      <c r="E57" s="522">
        <f>IF(+I14&lt;F56,I14,D57)</f>
        <v>236429.5</v>
      </c>
      <c r="F57" s="523">
        <f t="shared" si="8"/>
        <v>307121.2073170729</v>
      </c>
      <c r="G57" s="524">
        <f t="shared" si="9"/>
        <v>284256.01759241446</v>
      </c>
      <c r="H57" s="491">
        <f t="shared" si="10"/>
        <v>284256.01759241446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307121.2073170729</v>
      </c>
      <c r="E58" s="522">
        <f>IF(+I14&lt;F57,I14,D58)</f>
        <v>236429.5</v>
      </c>
      <c r="F58" s="523">
        <f t="shared" si="8"/>
        <v>70691.707317072898</v>
      </c>
      <c r="G58" s="524">
        <f t="shared" si="9"/>
        <v>257670.91598839854</v>
      </c>
      <c r="H58" s="491">
        <f t="shared" si="10"/>
        <v>257670.91598839854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70691.707317072898</v>
      </c>
      <c r="E59" s="522">
        <f>IF(+I14&lt;F58,I14,D59)</f>
        <v>70691.707317072898</v>
      </c>
      <c r="F59" s="523">
        <f t="shared" si="8"/>
        <v>0</v>
      </c>
      <c r="G59" s="524">
        <f t="shared" si="9"/>
        <v>74666.139910268204</v>
      </c>
      <c r="H59" s="491">
        <f t="shared" si="10"/>
        <v>74666.139910268204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9"/>
        <v>0</v>
      </c>
      <c r="H60" s="491">
        <f t="shared" si="10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9930039</v>
      </c>
      <c r="F73" s="375"/>
      <c r="G73" s="375">
        <f>SUM(G17:G72)</f>
        <v>33002377.029954012</v>
      </c>
      <c r="H73" s="375">
        <f>SUM(H17:H72)</f>
        <v>33002377.029954012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1206022.789326702</v>
      </c>
      <c r="N87" s="546">
        <f>IF(J92&lt;D11,0,VLOOKUP(J92,C17:O72,11))</f>
        <v>1206022.789326702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1223165.5223756898</v>
      </c>
      <c r="N88" s="550">
        <f>IF(J92&lt;D11,0,VLOOKUP(J92,C99:P154,7))</f>
        <v>1223165.5223756898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17142.733048987808</v>
      </c>
      <c r="N89" s="555">
        <f>+N88-N87</f>
        <v>17142.733048987808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9930039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236429.5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11">+I99-H99</f>
        <v>0</v>
      </c>
      <c r="K99" s="514"/>
      <c r="L99" s="512">
        <f>+H99</f>
        <v>692287.9381010225</v>
      </c>
      <c r="M99" s="513">
        <f t="shared" ref="M99:M102" si="12">IF(L99&lt;&gt;0,+H99-L99,0)</f>
        <v>0</v>
      </c>
      <c r="N99" s="512">
        <f>+I99</f>
        <v>692287.9381010225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>
      <c r="B100" s="195" t="str">
        <f>IF(D100=F99,"","IU")</f>
        <v/>
      </c>
      <c r="C100" s="507">
        <f>IF(D93="","-",+C99+1)</f>
        <v>2018</v>
      </c>
      <c r="D100" s="629">
        <v>9752716.875</v>
      </c>
      <c r="E100" s="630">
        <v>230931.13953488372</v>
      </c>
      <c r="F100" s="631">
        <v>9521785.7354651168</v>
      </c>
      <c r="G100" s="631">
        <v>9637251.3052325584</v>
      </c>
      <c r="H100" s="633">
        <v>1262507.7864101741</v>
      </c>
      <c r="I100" s="634">
        <v>1262507.7864101741</v>
      </c>
      <c r="J100" s="514">
        <f t="shared" si="11"/>
        <v>0</v>
      </c>
      <c r="K100" s="514"/>
      <c r="L100" s="655">
        <f>+H100</f>
        <v>1262507.7864101741</v>
      </c>
      <c r="M100" s="514">
        <f t="shared" si="12"/>
        <v>0</v>
      </c>
      <c r="N100" s="655">
        <f>+I100</f>
        <v>1262507.7864101741</v>
      </c>
      <c r="O100" s="514">
        <f t="shared" si="13"/>
        <v>0</v>
      </c>
      <c r="P100" s="514">
        <f t="shared" si="14"/>
        <v>0</v>
      </c>
    </row>
    <row r="101" spans="1:16">
      <c r="B101" s="195" t="str">
        <f t="shared" ref="B101:B154" si="15">IF(D101=F100,"","IU")</f>
        <v/>
      </c>
      <c r="C101" s="507">
        <f>IF(D93="","-",+C100+1)</f>
        <v>2019</v>
      </c>
      <c r="D101" s="629">
        <v>9521785.7354651168</v>
      </c>
      <c r="E101" s="630">
        <v>230931.13953488372</v>
      </c>
      <c r="F101" s="631">
        <v>9290854.5959302336</v>
      </c>
      <c r="G101" s="631">
        <v>9406320.1656976752</v>
      </c>
      <c r="H101" s="633">
        <v>1237788.7910207789</v>
      </c>
      <c r="I101" s="634">
        <v>1237788.7910207789</v>
      </c>
      <c r="J101" s="514">
        <f t="shared" si="11"/>
        <v>0</v>
      </c>
      <c r="K101" s="514"/>
      <c r="L101" s="655">
        <f>+H101</f>
        <v>1237788.7910207789</v>
      </c>
      <c r="M101" s="514">
        <f t="shared" si="12"/>
        <v>0</v>
      </c>
      <c r="N101" s="655">
        <f>+I101</f>
        <v>1237788.7910207789</v>
      </c>
      <c r="O101" s="514">
        <f t="shared" si="13"/>
        <v>0</v>
      </c>
      <c r="P101" s="514">
        <f t="shared" si="14"/>
        <v>0</v>
      </c>
    </row>
    <row r="102" spans="1:16">
      <c r="B102" s="195" t="str">
        <f t="shared" si="15"/>
        <v/>
      </c>
      <c r="C102" s="507">
        <f>IF(D93="","-",+C101+1)</f>
        <v>2020</v>
      </c>
      <c r="D102" s="629">
        <v>9290854.5959302336</v>
      </c>
      <c r="E102" s="630">
        <v>236429.5</v>
      </c>
      <c r="F102" s="631">
        <v>9054425.0959302336</v>
      </c>
      <c r="G102" s="631">
        <v>9172639.8459302336</v>
      </c>
      <c r="H102" s="633">
        <v>1223165.5223756898</v>
      </c>
      <c r="I102" s="634">
        <v>1223165.5223756898</v>
      </c>
      <c r="J102" s="514">
        <f t="shared" si="11"/>
        <v>0</v>
      </c>
      <c r="K102" s="514"/>
      <c r="L102" s="655">
        <f>+H102</f>
        <v>1223165.5223756898</v>
      </c>
      <c r="M102" s="514">
        <f t="shared" si="12"/>
        <v>0</v>
      </c>
      <c r="N102" s="655">
        <f>+I102</f>
        <v>1223165.5223756898</v>
      </c>
      <c r="O102" s="514">
        <f t="shared" si="13"/>
        <v>0</v>
      </c>
      <c r="P102" s="514">
        <f t="shared" si="14"/>
        <v>0</v>
      </c>
    </row>
    <row r="103" spans="1:16">
      <c r="B103" s="195" t="str">
        <f t="shared" si="15"/>
        <v/>
      </c>
      <c r="C103" s="507">
        <f>IF(D93="","-",+C102+1)</f>
        <v>2021</v>
      </c>
      <c r="D103" s="374">
        <f>IF(F102+SUM(E$99:E102)=D$92,F102,D$92-SUM(E$99:E102))</f>
        <v>9054425.0959302336</v>
      </c>
      <c r="E103" s="522">
        <f>IF(+J96&lt;F102,J96,D103)</f>
        <v>236429.5</v>
      </c>
      <c r="F103" s="523">
        <f t="shared" ref="F103:F154" si="16">+D103-E103</f>
        <v>8817995.5959302336</v>
      </c>
      <c r="G103" s="523">
        <f t="shared" ref="G103:G154" si="17">+(F103+D103)/2</f>
        <v>8936210.3459302336</v>
      </c>
      <c r="H103" s="526">
        <f t="shared" ref="H103:H154" si="18">+J$94*G103+E103</f>
        <v>1241253.6019052754</v>
      </c>
      <c r="I103" s="577">
        <f t="shared" ref="I103:I154" si="19">+J$95*G103+E103</f>
        <v>1241253.6019052754</v>
      </c>
      <c r="J103" s="514">
        <f t="shared" si="11"/>
        <v>0</v>
      </c>
      <c r="K103" s="514"/>
      <c r="L103" s="525"/>
      <c r="M103" s="514">
        <f t="shared" ref="M103:M130" si="20">IF(L103&lt;&gt;0,+H103-L103,0)</f>
        <v>0</v>
      </c>
      <c r="N103" s="525"/>
      <c r="O103" s="514">
        <f t="shared" si="13"/>
        <v>0</v>
      </c>
      <c r="P103" s="514">
        <f t="shared" si="14"/>
        <v>0</v>
      </c>
    </row>
    <row r="104" spans="1:16">
      <c r="B104" s="195" t="str">
        <f t="shared" si="15"/>
        <v/>
      </c>
      <c r="C104" s="507">
        <f>IF(D93="","-",+C103+1)</f>
        <v>2022</v>
      </c>
      <c r="D104" s="374">
        <f>IF(F103+SUM(E$99:E103)=D$92,F103,D$92-SUM(E$99:E103))</f>
        <v>8817995.5959302336</v>
      </c>
      <c r="E104" s="522">
        <f>IF(+J96&lt;F103,J96,D104)</f>
        <v>236429.5</v>
      </c>
      <c r="F104" s="523">
        <f t="shared" si="16"/>
        <v>8581566.0959302336</v>
      </c>
      <c r="G104" s="523">
        <f t="shared" si="17"/>
        <v>8699780.8459302336</v>
      </c>
      <c r="H104" s="526">
        <f t="shared" si="18"/>
        <v>1214668.5003012596</v>
      </c>
      <c r="I104" s="577">
        <f t="shared" si="19"/>
        <v>1214668.5003012596</v>
      </c>
      <c r="J104" s="514">
        <f t="shared" si="11"/>
        <v>0</v>
      </c>
      <c r="K104" s="514"/>
      <c r="L104" s="525"/>
      <c r="M104" s="514">
        <f t="shared" si="20"/>
        <v>0</v>
      </c>
      <c r="N104" s="525"/>
      <c r="O104" s="514">
        <f t="shared" si="13"/>
        <v>0</v>
      </c>
      <c r="P104" s="514">
        <f t="shared" si="14"/>
        <v>0</v>
      </c>
    </row>
    <row r="105" spans="1:16">
      <c r="B105" s="195" t="str">
        <f t="shared" si="15"/>
        <v/>
      </c>
      <c r="C105" s="507">
        <f>IF(D93="","-",+C104+1)</f>
        <v>2023</v>
      </c>
      <c r="D105" s="374">
        <f>IF(F104+SUM(E$99:E104)=D$92,F104,D$92-SUM(E$99:E104))</f>
        <v>8581566.0959302336</v>
      </c>
      <c r="E105" s="522">
        <f>IF(+J96&lt;F104,J96,D105)</f>
        <v>236429.5</v>
      </c>
      <c r="F105" s="523">
        <f t="shared" si="16"/>
        <v>8345136.5959302336</v>
      </c>
      <c r="G105" s="523">
        <f t="shared" si="17"/>
        <v>8463351.3459302336</v>
      </c>
      <c r="H105" s="526">
        <f t="shared" si="18"/>
        <v>1188083.3986972435</v>
      </c>
      <c r="I105" s="577">
        <f t="shared" si="19"/>
        <v>1188083.3986972435</v>
      </c>
      <c r="J105" s="514">
        <f t="shared" si="11"/>
        <v>0</v>
      </c>
      <c r="K105" s="514"/>
      <c r="L105" s="525"/>
      <c r="M105" s="514">
        <f t="shared" si="20"/>
        <v>0</v>
      </c>
      <c r="N105" s="525"/>
      <c r="O105" s="514">
        <f t="shared" si="13"/>
        <v>0</v>
      </c>
      <c r="P105" s="514">
        <f t="shared" si="14"/>
        <v>0</v>
      </c>
    </row>
    <row r="106" spans="1:16">
      <c r="B106" s="195" t="str">
        <f t="shared" si="15"/>
        <v/>
      </c>
      <c r="C106" s="507">
        <f>IF(D93="","-",+C105+1)</f>
        <v>2024</v>
      </c>
      <c r="D106" s="374">
        <f>IF(F105+SUM(E$99:E105)=D$92,F105,D$92-SUM(E$99:E105))</f>
        <v>8345136.5959302336</v>
      </c>
      <c r="E106" s="522">
        <f>IF(+J96&lt;F105,J96,D106)</f>
        <v>236429.5</v>
      </c>
      <c r="F106" s="523">
        <f t="shared" si="16"/>
        <v>8108707.0959302336</v>
      </c>
      <c r="G106" s="523">
        <f t="shared" si="17"/>
        <v>8226921.8459302336</v>
      </c>
      <c r="H106" s="526">
        <f t="shared" si="18"/>
        <v>1161498.2970932277</v>
      </c>
      <c r="I106" s="577">
        <f t="shared" si="19"/>
        <v>1161498.2970932277</v>
      </c>
      <c r="J106" s="514">
        <f t="shared" si="11"/>
        <v>0</v>
      </c>
      <c r="K106" s="514"/>
      <c r="L106" s="525"/>
      <c r="M106" s="514">
        <f t="shared" si="20"/>
        <v>0</v>
      </c>
      <c r="N106" s="525"/>
      <c r="O106" s="514">
        <f t="shared" si="13"/>
        <v>0</v>
      </c>
      <c r="P106" s="514">
        <f t="shared" si="14"/>
        <v>0</v>
      </c>
    </row>
    <row r="107" spans="1:16">
      <c r="B107" s="195" t="str">
        <f t="shared" si="15"/>
        <v/>
      </c>
      <c r="C107" s="507">
        <f>IF(D93="","-",+C106+1)</f>
        <v>2025</v>
      </c>
      <c r="D107" s="374">
        <f>IF(F106+SUM(E$99:E106)=D$92,F106,D$92-SUM(E$99:E106))</f>
        <v>8108707.0959302336</v>
      </c>
      <c r="E107" s="522">
        <f>IF(+J96&lt;F106,J96,D107)</f>
        <v>236429.5</v>
      </c>
      <c r="F107" s="523">
        <f t="shared" si="16"/>
        <v>7872277.5959302336</v>
      </c>
      <c r="G107" s="523">
        <f t="shared" si="17"/>
        <v>7990492.3459302336</v>
      </c>
      <c r="H107" s="526">
        <f t="shared" si="18"/>
        <v>1134913.1954892119</v>
      </c>
      <c r="I107" s="577">
        <f t="shared" si="19"/>
        <v>1134913.1954892119</v>
      </c>
      <c r="J107" s="514">
        <f t="shared" si="11"/>
        <v>0</v>
      </c>
      <c r="K107" s="514"/>
      <c r="L107" s="525"/>
      <c r="M107" s="514">
        <f t="shared" si="20"/>
        <v>0</v>
      </c>
      <c r="N107" s="525"/>
      <c r="O107" s="514">
        <f t="shared" si="13"/>
        <v>0</v>
      </c>
      <c r="P107" s="514">
        <f t="shared" si="14"/>
        <v>0</v>
      </c>
    </row>
    <row r="108" spans="1:16">
      <c r="B108" s="195" t="str">
        <f t="shared" si="15"/>
        <v/>
      </c>
      <c r="C108" s="507">
        <f>IF(D93="","-",+C107+1)</f>
        <v>2026</v>
      </c>
      <c r="D108" s="374">
        <f>IF(F107+SUM(E$99:E107)=D$92,F107,D$92-SUM(E$99:E107))</f>
        <v>7872277.5959302336</v>
      </c>
      <c r="E108" s="522">
        <f>IF(+J96&lt;F107,J96,D108)</f>
        <v>236429.5</v>
      </c>
      <c r="F108" s="523">
        <f t="shared" si="16"/>
        <v>7635848.0959302336</v>
      </c>
      <c r="G108" s="523">
        <f t="shared" si="17"/>
        <v>7754062.8459302336</v>
      </c>
      <c r="H108" s="526">
        <f t="shared" si="18"/>
        <v>1108328.0938851959</v>
      </c>
      <c r="I108" s="577">
        <f t="shared" si="19"/>
        <v>1108328.0938851959</v>
      </c>
      <c r="J108" s="514">
        <f t="shared" si="11"/>
        <v>0</v>
      </c>
      <c r="K108" s="514"/>
      <c r="L108" s="525"/>
      <c r="M108" s="514">
        <f t="shared" si="20"/>
        <v>0</v>
      </c>
      <c r="N108" s="525"/>
      <c r="O108" s="514">
        <f t="shared" si="13"/>
        <v>0</v>
      </c>
      <c r="P108" s="514">
        <f t="shared" si="14"/>
        <v>0</v>
      </c>
    </row>
    <row r="109" spans="1:16">
      <c r="B109" s="195" t="str">
        <f t="shared" si="15"/>
        <v/>
      </c>
      <c r="C109" s="507">
        <f>IF(D93="","-",+C108+1)</f>
        <v>2027</v>
      </c>
      <c r="D109" s="374">
        <f>IF(F108+SUM(E$99:E108)=D$92,F108,D$92-SUM(E$99:E108))</f>
        <v>7635848.0959302336</v>
      </c>
      <c r="E109" s="522">
        <f>IF(+J96&lt;F108,J96,D109)</f>
        <v>236429.5</v>
      </c>
      <c r="F109" s="523">
        <f t="shared" si="16"/>
        <v>7399418.5959302336</v>
      </c>
      <c r="G109" s="523">
        <f t="shared" si="17"/>
        <v>7517633.3459302336</v>
      </c>
      <c r="H109" s="526">
        <f t="shared" si="18"/>
        <v>1081742.9922811799</v>
      </c>
      <c r="I109" s="577">
        <f t="shared" si="19"/>
        <v>1081742.9922811799</v>
      </c>
      <c r="J109" s="514">
        <f t="shared" si="11"/>
        <v>0</v>
      </c>
      <c r="K109" s="514"/>
      <c r="L109" s="525"/>
      <c r="M109" s="514">
        <f t="shared" si="20"/>
        <v>0</v>
      </c>
      <c r="N109" s="525"/>
      <c r="O109" s="514">
        <f t="shared" si="13"/>
        <v>0</v>
      </c>
      <c r="P109" s="514">
        <f t="shared" si="14"/>
        <v>0</v>
      </c>
    </row>
    <row r="110" spans="1:16">
      <c r="B110" s="195" t="str">
        <f t="shared" si="15"/>
        <v/>
      </c>
      <c r="C110" s="507">
        <f>IF(D93="","-",+C109+1)</f>
        <v>2028</v>
      </c>
      <c r="D110" s="374">
        <f>IF(F109+SUM(E$99:E109)=D$92,F109,D$92-SUM(E$99:E109))</f>
        <v>7399418.5959302336</v>
      </c>
      <c r="E110" s="522">
        <f>IF(+J96&lt;F109,J96,D110)</f>
        <v>236429.5</v>
      </c>
      <c r="F110" s="523">
        <f t="shared" si="16"/>
        <v>7162989.0959302336</v>
      </c>
      <c r="G110" s="523">
        <f t="shared" si="17"/>
        <v>7281203.8459302336</v>
      </c>
      <c r="H110" s="526">
        <f t="shared" si="18"/>
        <v>1055157.8906771641</v>
      </c>
      <c r="I110" s="577">
        <f t="shared" si="19"/>
        <v>1055157.8906771641</v>
      </c>
      <c r="J110" s="514">
        <f t="shared" si="11"/>
        <v>0</v>
      </c>
      <c r="K110" s="514"/>
      <c r="L110" s="525"/>
      <c r="M110" s="514">
        <f t="shared" si="20"/>
        <v>0</v>
      </c>
      <c r="N110" s="525"/>
      <c r="O110" s="514">
        <f t="shared" si="13"/>
        <v>0</v>
      </c>
      <c r="P110" s="514">
        <f t="shared" si="14"/>
        <v>0</v>
      </c>
    </row>
    <row r="111" spans="1:16">
      <c r="B111" s="195" t="str">
        <f t="shared" si="15"/>
        <v/>
      </c>
      <c r="C111" s="507">
        <f>IF(D93="","-",+C110+1)</f>
        <v>2029</v>
      </c>
      <c r="D111" s="374">
        <f>IF(F110+SUM(E$99:E110)=D$92,F110,D$92-SUM(E$99:E110))</f>
        <v>7162989.0959302336</v>
      </c>
      <c r="E111" s="522">
        <f>IF(+J96&lt;F110,J96,D111)</f>
        <v>236429.5</v>
      </c>
      <c r="F111" s="523">
        <f t="shared" si="16"/>
        <v>6926559.5959302336</v>
      </c>
      <c r="G111" s="523">
        <f t="shared" si="17"/>
        <v>7044774.3459302336</v>
      </c>
      <c r="H111" s="526">
        <f t="shared" si="18"/>
        <v>1028572.7890731482</v>
      </c>
      <c r="I111" s="577">
        <f t="shared" si="19"/>
        <v>1028572.7890731482</v>
      </c>
      <c r="J111" s="514">
        <f t="shared" si="11"/>
        <v>0</v>
      </c>
      <c r="K111" s="514"/>
      <c r="L111" s="525"/>
      <c r="M111" s="514">
        <f t="shared" si="20"/>
        <v>0</v>
      </c>
      <c r="N111" s="525"/>
      <c r="O111" s="514">
        <f t="shared" si="13"/>
        <v>0</v>
      </c>
      <c r="P111" s="514">
        <f t="shared" si="14"/>
        <v>0</v>
      </c>
    </row>
    <row r="112" spans="1:16">
      <c r="B112" s="195" t="str">
        <f t="shared" si="15"/>
        <v/>
      </c>
      <c r="C112" s="507">
        <f>IF(D93="","-",+C111+1)</f>
        <v>2030</v>
      </c>
      <c r="D112" s="374">
        <f>IF(F111+SUM(E$99:E111)=D$92,F111,D$92-SUM(E$99:E111))</f>
        <v>6926559.5959302336</v>
      </c>
      <c r="E112" s="522">
        <f>IF(+J96&lt;F111,J96,D112)</f>
        <v>236429.5</v>
      </c>
      <c r="F112" s="523">
        <f t="shared" si="16"/>
        <v>6690130.0959302336</v>
      </c>
      <c r="G112" s="523">
        <f t="shared" si="17"/>
        <v>6808344.8459302336</v>
      </c>
      <c r="H112" s="526">
        <f t="shared" si="18"/>
        <v>1001987.6874691324</v>
      </c>
      <c r="I112" s="577">
        <f t="shared" si="19"/>
        <v>1001987.6874691324</v>
      </c>
      <c r="J112" s="514">
        <f t="shared" si="11"/>
        <v>0</v>
      </c>
      <c r="K112" s="514"/>
      <c r="L112" s="525"/>
      <c r="M112" s="514">
        <f t="shared" si="20"/>
        <v>0</v>
      </c>
      <c r="N112" s="525"/>
      <c r="O112" s="514">
        <f t="shared" si="13"/>
        <v>0</v>
      </c>
      <c r="P112" s="514">
        <f t="shared" si="14"/>
        <v>0</v>
      </c>
    </row>
    <row r="113" spans="2:16">
      <c r="B113" s="195" t="str">
        <f t="shared" si="15"/>
        <v/>
      </c>
      <c r="C113" s="507">
        <f>IF(D93="","-",+C112+1)</f>
        <v>2031</v>
      </c>
      <c r="D113" s="374">
        <f>IF(F112+SUM(E$99:E112)=D$92,F112,D$92-SUM(E$99:E112))</f>
        <v>6690130.0959302336</v>
      </c>
      <c r="E113" s="522">
        <f>IF(+J96&lt;F112,J96,D113)</f>
        <v>236429.5</v>
      </c>
      <c r="F113" s="523">
        <f t="shared" si="16"/>
        <v>6453700.5959302336</v>
      </c>
      <c r="G113" s="523">
        <f t="shared" si="17"/>
        <v>6571915.3459302336</v>
      </c>
      <c r="H113" s="526">
        <f t="shared" si="18"/>
        <v>975402.58586511645</v>
      </c>
      <c r="I113" s="577">
        <f t="shared" si="19"/>
        <v>975402.58586511645</v>
      </c>
      <c r="J113" s="514">
        <f t="shared" si="11"/>
        <v>0</v>
      </c>
      <c r="K113" s="514"/>
      <c r="L113" s="525"/>
      <c r="M113" s="514">
        <f t="shared" si="20"/>
        <v>0</v>
      </c>
      <c r="N113" s="525"/>
      <c r="O113" s="514">
        <f t="shared" si="13"/>
        <v>0</v>
      </c>
      <c r="P113" s="514">
        <f t="shared" si="14"/>
        <v>0</v>
      </c>
    </row>
    <row r="114" spans="2:16">
      <c r="B114" s="195" t="str">
        <f t="shared" si="15"/>
        <v/>
      </c>
      <c r="C114" s="507">
        <f>IF(D93="","-",+C113+1)</f>
        <v>2032</v>
      </c>
      <c r="D114" s="374">
        <f>IF(F113+SUM(E$99:E113)=D$92,F113,D$92-SUM(E$99:E113))</f>
        <v>6453700.5959302336</v>
      </c>
      <c r="E114" s="522">
        <f>IF(+J96&lt;F113,J96,D114)</f>
        <v>236429.5</v>
      </c>
      <c r="F114" s="523">
        <f t="shared" si="16"/>
        <v>6217271.0959302336</v>
      </c>
      <c r="G114" s="523">
        <f t="shared" si="17"/>
        <v>6335485.8459302336</v>
      </c>
      <c r="H114" s="526">
        <f t="shared" si="18"/>
        <v>948817.48426110053</v>
      </c>
      <c r="I114" s="577">
        <f t="shared" si="19"/>
        <v>948817.48426110053</v>
      </c>
      <c r="J114" s="514">
        <f t="shared" si="11"/>
        <v>0</v>
      </c>
      <c r="K114" s="514"/>
      <c r="L114" s="525"/>
      <c r="M114" s="514">
        <f t="shared" si="20"/>
        <v>0</v>
      </c>
      <c r="N114" s="525"/>
      <c r="O114" s="514">
        <f t="shared" si="13"/>
        <v>0</v>
      </c>
      <c r="P114" s="514">
        <f t="shared" si="14"/>
        <v>0</v>
      </c>
    </row>
    <row r="115" spans="2:16">
      <c r="B115" s="195" t="str">
        <f t="shared" si="15"/>
        <v/>
      </c>
      <c r="C115" s="507">
        <f>IF(D93="","-",+C114+1)</f>
        <v>2033</v>
      </c>
      <c r="D115" s="374">
        <f>IF(F114+SUM(E$99:E114)=D$92,F114,D$92-SUM(E$99:E114))</f>
        <v>6217271.0959302336</v>
      </c>
      <c r="E115" s="522">
        <f>IF(+J96&lt;F114,J96,D115)</f>
        <v>236429.5</v>
      </c>
      <c r="F115" s="523">
        <f t="shared" si="16"/>
        <v>5980841.5959302336</v>
      </c>
      <c r="G115" s="523">
        <f t="shared" si="17"/>
        <v>6099056.3459302336</v>
      </c>
      <c r="H115" s="526">
        <f t="shared" si="18"/>
        <v>922232.38265708461</v>
      </c>
      <c r="I115" s="577">
        <f t="shared" si="19"/>
        <v>922232.38265708461</v>
      </c>
      <c r="J115" s="514">
        <f t="shared" si="11"/>
        <v>0</v>
      </c>
      <c r="K115" s="514"/>
      <c r="L115" s="525"/>
      <c r="M115" s="514">
        <f t="shared" si="20"/>
        <v>0</v>
      </c>
      <c r="N115" s="525"/>
      <c r="O115" s="514">
        <f t="shared" si="13"/>
        <v>0</v>
      </c>
      <c r="P115" s="514">
        <f t="shared" si="14"/>
        <v>0</v>
      </c>
    </row>
    <row r="116" spans="2:16">
      <c r="B116" s="195" t="str">
        <f t="shared" si="15"/>
        <v/>
      </c>
      <c r="C116" s="507">
        <f>IF(D93="","-",+C115+1)</f>
        <v>2034</v>
      </c>
      <c r="D116" s="374">
        <f>IF(F115+SUM(E$99:E115)=D$92,F115,D$92-SUM(E$99:E115))</f>
        <v>5980841.5959302336</v>
      </c>
      <c r="E116" s="522">
        <f>IF(+J96&lt;F115,J96,D116)</f>
        <v>236429.5</v>
      </c>
      <c r="F116" s="523">
        <f t="shared" si="16"/>
        <v>5744412.0959302336</v>
      </c>
      <c r="G116" s="523">
        <f t="shared" si="17"/>
        <v>5862626.8459302336</v>
      </c>
      <c r="H116" s="526">
        <f t="shared" si="18"/>
        <v>895647.2810530687</v>
      </c>
      <c r="I116" s="577">
        <f t="shared" si="19"/>
        <v>895647.2810530687</v>
      </c>
      <c r="J116" s="514">
        <f t="shared" si="11"/>
        <v>0</v>
      </c>
      <c r="K116" s="514"/>
      <c r="L116" s="525"/>
      <c r="M116" s="514">
        <f t="shared" si="20"/>
        <v>0</v>
      </c>
      <c r="N116" s="525"/>
      <c r="O116" s="514">
        <f t="shared" si="13"/>
        <v>0</v>
      </c>
      <c r="P116" s="514">
        <f t="shared" si="14"/>
        <v>0</v>
      </c>
    </row>
    <row r="117" spans="2:16">
      <c r="B117" s="195" t="str">
        <f t="shared" si="15"/>
        <v/>
      </c>
      <c r="C117" s="507">
        <f>IF(D93="","-",+C116+1)</f>
        <v>2035</v>
      </c>
      <c r="D117" s="374">
        <f>IF(F116+SUM(E$99:E116)=D$92,F116,D$92-SUM(E$99:E116))</f>
        <v>5744412.0959302336</v>
      </c>
      <c r="E117" s="522">
        <f>IF(+J96&lt;F116,J96,D117)</f>
        <v>236429.5</v>
      </c>
      <c r="F117" s="523">
        <f t="shared" si="16"/>
        <v>5507982.5959302336</v>
      </c>
      <c r="G117" s="523">
        <f t="shared" si="17"/>
        <v>5626197.3459302336</v>
      </c>
      <c r="H117" s="526">
        <f t="shared" si="18"/>
        <v>869062.17944905278</v>
      </c>
      <c r="I117" s="577">
        <f t="shared" si="19"/>
        <v>869062.17944905278</v>
      </c>
      <c r="J117" s="514">
        <f t="shared" si="11"/>
        <v>0</v>
      </c>
      <c r="K117" s="514"/>
      <c r="L117" s="525"/>
      <c r="M117" s="514">
        <f t="shared" si="20"/>
        <v>0</v>
      </c>
      <c r="N117" s="525"/>
      <c r="O117" s="514">
        <f t="shared" si="13"/>
        <v>0</v>
      </c>
      <c r="P117" s="514">
        <f t="shared" si="14"/>
        <v>0</v>
      </c>
    </row>
    <row r="118" spans="2:16">
      <c r="B118" s="195" t="str">
        <f t="shared" si="15"/>
        <v/>
      </c>
      <c r="C118" s="507">
        <f>IF(D93="","-",+C117+1)</f>
        <v>2036</v>
      </c>
      <c r="D118" s="374">
        <f>IF(F117+SUM(E$99:E117)=D$92,F117,D$92-SUM(E$99:E117))</f>
        <v>5507982.5959302336</v>
      </c>
      <c r="E118" s="522">
        <f>IF(+J96&lt;F117,J96,D118)</f>
        <v>236429.5</v>
      </c>
      <c r="F118" s="523">
        <f t="shared" si="16"/>
        <v>5271553.0959302336</v>
      </c>
      <c r="G118" s="523">
        <f t="shared" si="17"/>
        <v>5389767.8459302336</v>
      </c>
      <c r="H118" s="526">
        <f t="shared" si="18"/>
        <v>842477.07784503698</v>
      </c>
      <c r="I118" s="577">
        <f t="shared" si="19"/>
        <v>842477.07784503698</v>
      </c>
      <c r="J118" s="514">
        <f t="shared" si="11"/>
        <v>0</v>
      </c>
      <c r="K118" s="514"/>
      <c r="L118" s="525"/>
      <c r="M118" s="514">
        <f t="shared" si="20"/>
        <v>0</v>
      </c>
      <c r="N118" s="525"/>
      <c r="O118" s="514">
        <f t="shared" si="13"/>
        <v>0</v>
      </c>
      <c r="P118" s="514">
        <f t="shared" si="14"/>
        <v>0</v>
      </c>
    </row>
    <row r="119" spans="2:16">
      <c r="B119" s="195" t="str">
        <f t="shared" si="15"/>
        <v/>
      </c>
      <c r="C119" s="507">
        <f>IF(D93="","-",+C118+1)</f>
        <v>2037</v>
      </c>
      <c r="D119" s="374">
        <f>IF(F118+SUM(E$99:E118)=D$92,F118,D$92-SUM(E$99:E118))</f>
        <v>5271553.0959302336</v>
      </c>
      <c r="E119" s="522">
        <f>IF(+J96&lt;F118,J96,D119)</f>
        <v>236429.5</v>
      </c>
      <c r="F119" s="523">
        <f t="shared" si="16"/>
        <v>5035123.5959302336</v>
      </c>
      <c r="G119" s="523">
        <f t="shared" si="17"/>
        <v>5153338.3459302336</v>
      </c>
      <c r="H119" s="526">
        <f t="shared" si="18"/>
        <v>815891.97624102107</v>
      </c>
      <c r="I119" s="577">
        <f t="shared" si="19"/>
        <v>815891.97624102107</v>
      </c>
      <c r="J119" s="514">
        <f t="shared" si="11"/>
        <v>0</v>
      </c>
      <c r="K119" s="514"/>
      <c r="L119" s="525"/>
      <c r="M119" s="514">
        <f t="shared" si="20"/>
        <v>0</v>
      </c>
      <c r="N119" s="525"/>
      <c r="O119" s="514">
        <f t="shared" si="13"/>
        <v>0</v>
      </c>
      <c r="P119" s="514">
        <f t="shared" si="14"/>
        <v>0</v>
      </c>
    </row>
    <row r="120" spans="2:16">
      <c r="B120" s="195" t="str">
        <f t="shared" si="15"/>
        <v/>
      </c>
      <c r="C120" s="507">
        <f>IF(D93="","-",+C119+1)</f>
        <v>2038</v>
      </c>
      <c r="D120" s="374">
        <f>IF(F119+SUM(E$99:E119)=D$92,F119,D$92-SUM(E$99:E119))</f>
        <v>5035123.5959302336</v>
      </c>
      <c r="E120" s="522">
        <f>IF(+J96&lt;F119,J96,D120)</f>
        <v>236429.5</v>
      </c>
      <c r="F120" s="523">
        <f t="shared" si="16"/>
        <v>4798694.0959302336</v>
      </c>
      <c r="G120" s="523">
        <f t="shared" si="17"/>
        <v>4916908.8459302336</v>
      </c>
      <c r="H120" s="526">
        <f t="shared" si="18"/>
        <v>789306.87463700515</v>
      </c>
      <c r="I120" s="577">
        <f t="shared" si="19"/>
        <v>789306.87463700515</v>
      </c>
      <c r="J120" s="514">
        <f t="shared" si="11"/>
        <v>0</v>
      </c>
      <c r="K120" s="514"/>
      <c r="L120" s="525"/>
      <c r="M120" s="514">
        <f t="shared" si="20"/>
        <v>0</v>
      </c>
      <c r="N120" s="525"/>
      <c r="O120" s="514">
        <f t="shared" si="13"/>
        <v>0</v>
      </c>
      <c r="P120" s="514">
        <f t="shared" si="14"/>
        <v>0</v>
      </c>
    </row>
    <row r="121" spans="2:16">
      <c r="B121" s="195" t="str">
        <f t="shared" si="15"/>
        <v/>
      </c>
      <c r="C121" s="507">
        <f>IF(D93="","-",+C120+1)</f>
        <v>2039</v>
      </c>
      <c r="D121" s="374">
        <f>IF(F120+SUM(E$99:E120)=D$92,F120,D$92-SUM(E$99:E120))</f>
        <v>4798694.0959302336</v>
      </c>
      <c r="E121" s="522">
        <f>IF(+J96&lt;F120,J96,D121)</f>
        <v>236429.5</v>
      </c>
      <c r="F121" s="523">
        <f t="shared" si="16"/>
        <v>4562264.5959302336</v>
      </c>
      <c r="G121" s="523">
        <f t="shared" si="17"/>
        <v>4680479.3459302336</v>
      </c>
      <c r="H121" s="526">
        <f t="shared" si="18"/>
        <v>762721.77303298924</v>
      </c>
      <c r="I121" s="577">
        <f t="shared" si="19"/>
        <v>762721.77303298924</v>
      </c>
      <c r="J121" s="514">
        <f t="shared" si="11"/>
        <v>0</v>
      </c>
      <c r="K121" s="514"/>
      <c r="L121" s="525"/>
      <c r="M121" s="514">
        <f t="shared" si="20"/>
        <v>0</v>
      </c>
      <c r="N121" s="525"/>
      <c r="O121" s="514">
        <f t="shared" si="13"/>
        <v>0</v>
      </c>
      <c r="P121" s="514">
        <f t="shared" si="14"/>
        <v>0</v>
      </c>
    </row>
    <row r="122" spans="2:16">
      <c r="B122" s="195" t="str">
        <f t="shared" si="15"/>
        <v/>
      </c>
      <c r="C122" s="507">
        <f>IF(D93="","-",+C121+1)</f>
        <v>2040</v>
      </c>
      <c r="D122" s="374">
        <f>IF(F121+SUM(E$99:E121)=D$92,F121,D$92-SUM(E$99:E121))</f>
        <v>4562264.5959302336</v>
      </c>
      <c r="E122" s="522">
        <f>IF(+J96&lt;F121,J96,D122)</f>
        <v>236429.5</v>
      </c>
      <c r="F122" s="523">
        <f t="shared" si="16"/>
        <v>4325835.0959302336</v>
      </c>
      <c r="G122" s="523">
        <f t="shared" si="17"/>
        <v>4444049.8459302336</v>
      </c>
      <c r="H122" s="526">
        <f t="shared" si="18"/>
        <v>736136.67142897332</v>
      </c>
      <c r="I122" s="577">
        <f t="shared" si="19"/>
        <v>736136.67142897332</v>
      </c>
      <c r="J122" s="514">
        <f t="shared" si="11"/>
        <v>0</v>
      </c>
      <c r="K122" s="514"/>
      <c r="L122" s="525"/>
      <c r="M122" s="514">
        <f t="shared" si="20"/>
        <v>0</v>
      </c>
      <c r="N122" s="525"/>
      <c r="O122" s="514">
        <f t="shared" si="13"/>
        <v>0</v>
      </c>
      <c r="P122" s="514">
        <f t="shared" si="14"/>
        <v>0</v>
      </c>
    </row>
    <row r="123" spans="2:16">
      <c r="B123" s="195" t="str">
        <f t="shared" si="15"/>
        <v/>
      </c>
      <c r="C123" s="507">
        <f>IF(D93="","-",+C122+1)</f>
        <v>2041</v>
      </c>
      <c r="D123" s="374">
        <f>IF(F122+SUM(E$99:E122)=D$92,F122,D$92-SUM(E$99:E122))</f>
        <v>4325835.0959302336</v>
      </c>
      <c r="E123" s="522">
        <f>IF(+J96&lt;F122,J96,D123)</f>
        <v>236429.5</v>
      </c>
      <c r="F123" s="523">
        <f t="shared" si="16"/>
        <v>4089405.5959302336</v>
      </c>
      <c r="G123" s="523">
        <f t="shared" si="17"/>
        <v>4207620.3459302336</v>
      </c>
      <c r="H123" s="526">
        <f t="shared" si="18"/>
        <v>709551.56982495752</v>
      </c>
      <c r="I123" s="577">
        <f t="shared" si="19"/>
        <v>709551.56982495752</v>
      </c>
      <c r="J123" s="514">
        <f t="shared" si="11"/>
        <v>0</v>
      </c>
      <c r="K123" s="514"/>
      <c r="L123" s="525"/>
      <c r="M123" s="514">
        <f t="shared" si="20"/>
        <v>0</v>
      </c>
      <c r="N123" s="525"/>
      <c r="O123" s="514">
        <f t="shared" si="13"/>
        <v>0</v>
      </c>
      <c r="P123" s="514">
        <f t="shared" si="14"/>
        <v>0</v>
      </c>
    </row>
    <row r="124" spans="2:16">
      <c r="B124" s="195" t="str">
        <f t="shared" si="15"/>
        <v/>
      </c>
      <c r="C124" s="507">
        <f>IF(D93="","-",+C123+1)</f>
        <v>2042</v>
      </c>
      <c r="D124" s="374">
        <f>IF(F123+SUM(E$99:E123)=D$92,F123,D$92-SUM(E$99:E123))</f>
        <v>4089405.5959302336</v>
      </c>
      <c r="E124" s="522">
        <f>IF(+J96&lt;F123,J96,D124)</f>
        <v>236429.5</v>
      </c>
      <c r="F124" s="523">
        <f t="shared" si="16"/>
        <v>3852976.0959302336</v>
      </c>
      <c r="G124" s="523">
        <f t="shared" si="17"/>
        <v>3971190.8459302336</v>
      </c>
      <c r="H124" s="526">
        <f t="shared" si="18"/>
        <v>682966.46822094149</v>
      </c>
      <c r="I124" s="577">
        <f t="shared" si="19"/>
        <v>682966.46822094149</v>
      </c>
      <c r="J124" s="514">
        <f t="shared" si="11"/>
        <v>0</v>
      </c>
      <c r="K124" s="514"/>
      <c r="L124" s="525"/>
      <c r="M124" s="514">
        <f t="shared" si="20"/>
        <v>0</v>
      </c>
      <c r="N124" s="525"/>
      <c r="O124" s="514">
        <f t="shared" si="13"/>
        <v>0</v>
      </c>
      <c r="P124" s="514">
        <f t="shared" si="14"/>
        <v>0</v>
      </c>
    </row>
    <row r="125" spans="2:16">
      <c r="B125" s="195" t="str">
        <f t="shared" si="15"/>
        <v/>
      </c>
      <c r="C125" s="507">
        <f>IF(D93="","-",+C124+1)</f>
        <v>2043</v>
      </c>
      <c r="D125" s="374">
        <f>IF(F124+SUM(E$99:E124)=D$92,F124,D$92-SUM(E$99:E124))</f>
        <v>3852976.0959302336</v>
      </c>
      <c r="E125" s="522">
        <f>IF(+J96&lt;F124,J96,D125)</f>
        <v>236429.5</v>
      </c>
      <c r="F125" s="523">
        <f t="shared" si="16"/>
        <v>3616546.5959302336</v>
      </c>
      <c r="G125" s="523">
        <f t="shared" si="17"/>
        <v>3734761.3459302336</v>
      </c>
      <c r="H125" s="526">
        <f t="shared" si="18"/>
        <v>656381.36661692569</v>
      </c>
      <c r="I125" s="577">
        <f t="shared" si="19"/>
        <v>656381.36661692569</v>
      </c>
      <c r="J125" s="514">
        <f t="shared" si="11"/>
        <v>0</v>
      </c>
      <c r="K125" s="514"/>
      <c r="L125" s="525"/>
      <c r="M125" s="514">
        <f t="shared" si="20"/>
        <v>0</v>
      </c>
      <c r="N125" s="525"/>
      <c r="O125" s="514">
        <f t="shared" si="13"/>
        <v>0</v>
      </c>
      <c r="P125" s="514">
        <f t="shared" si="14"/>
        <v>0</v>
      </c>
    </row>
    <row r="126" spans="2:16">
      <c r="B126" s="195" t="str">
        <f t="shared" si="15"/>
        <v/>
      </c>
      <c r="C126" s="507">
        <f>IF(D93="","-",+C125+1)</f>
        <v>2044</v>
      </c>
      <c r="D126" s="374">
        <f>IF(F125+SUM(E$99:E125)=D$92,F125,D$92-SUM(E$99:E125))</f>
        <v>3616546.5959302336</v>
      </c>
      <c r="E126" s="522">
        <f>IF(+J96&lt;F125,J96,D126)</f>
        <v>236429.5</v>
      </c>
      <c r="F126" s="523">
        <f t="shared" si="16"/>
        <v>3380117.0959302336</v>
      </c>
      <c r="G126" s="523">
        <f t="shared" si="17"/>
        <v>3498331.8459302336</v>
      </c>
      <c r="H126" s="526">
        <f t="shared" si="18"/>
        <v>629796.26501290977</v>
      </c>
      <c r="I126" s="577">
        <f t="shared" si="19"/>
        <v>629796.26501290977</v>
      </c>
      <c r="J126" s="514">
        <f t="shared" si="11"/>
        <v>0</v>
      </c>
      <c r="K126" s="514"/>
      <c r="L126" s="525"/>
      <c r="M126" s="514">
        <f t="shared" si="20"/>
        <v>0</v>
      </c>
      <c r="N126" s="525"/>
      <c r="O126" s="514">
        <f t="shared" si="13"/>
        <v>0</v>
      </c>
      <c r="P126" s="514">
        <f t="shared" si="14"/>
        <v>0</v>
      </c>
    </row>
    <row r="127" spans="2:16">
      <c r="B127" s="195" t="str">
        <f t="shared" si="15"/>
        <v/>
      </c>
      <c r="C127" s="507">
        <f>IF(D93="","-",+C126+1)</f>
        <v>2045</v>
      </c>
      <c r="D127" s="374">
        <f>IF(F126+SUM(E$99:E126)=D$92,F126,D$92-SUM(E$99:E126))</f>
        <v>3380117.0959302336</v>
      </c>
      <c r="E127" s="522">
        <f>IF(+J96&lt;F126,J96,D127)</f>
        <v>236429.5</v>
      </c>
      <c r="F127" s="523">
        <f t="shared" si="16"/>
        <v>3143687.5959302336</v>
      </c>
      <c r="G127" s="523">
        <f t="shared" si="17"/>
        <v>3261902.3459302336</v>
      </c>
      <c r="H127" s="526">
        <f t="shared" si="18"/>
        <v>603211.16340889386</v>
      </c>
      <c r="I127" s="577">
        <f t="shared" si="19"/>
        <v>603211.16340889386</v>
      </c>
      <c r="J127" s="514">
        <f t="shared" si="11"/>
        <v>0</v>
      </c>
      <c r="K127" s="514"/>
      <c r="L127" s="525"/>
      <c r="M127" s="514">
        <f t="shared" si="20"/>
        <v>0</v>
      </c>
      <c r="N127" s="525"/>
      <c r="O127" s="514">
        <f t="shared" si="13"/>
        <v>0</v>
      </c>
      <c r="P127" s="514">
        <f t="shared" si="14"/>
        <v>0</v>
      </c>
    </row>
    <row r="128" spans="2:16">
      <c r="B128" s="195" t="str">
        <f t="shared" si="15"/>
        <v/>
      </c>
      <c r="C128" s="507">
        <f>IF(D93="","-",+C127+1)</f>
        <v>2046</v>
      </c>
      <c r="D128" s="374">
        <f>IF(F127+SUM(E$99:E127)=D$92,F127,D$92-SUM(E$99:E127))</f>
        <v>3143687.5959302336</v>
      </c>
      <c r="E128" s="522">
        <f>IF(+J96&lt;F127,J96,D128)</f>
        <v>236429.5</v>
      </c>
      <c r="F128" s="523">
        <f t="shared" si="16"/>
        <v>2907258.0959302336</v>
      </c>
      <c r="G128" s="523">
        <f t="shared" si="17"/>
        <v>3025472.8459302336</v>
      </c>
      <c r="H128" s="526">
        <f t="shared" si="18"/>
        <v>576626.06180487794</v>
      </c>
      <c r="I128" s="577">
        <f t="shared" si="19"/>
        <v>576626.06180487794</v>
      </c>
      <c r="J128" s="514">
        <f t="shared" si="11"/>
        <v>0</v>
      </c>
      <c r="K128" s="514"/>
      <c r="L128" s="525"/>
      <c r="M128" s="514">
        <f t="shared" si="20"/>
        <v>0</v>
      </c>
      <c r="N128" s="525"/>
      <c r="O128" s="514">
        <f t="shared" si="13"/>
        <v>0</v>
      </c>
      <c r="P128" s="514">
        <f t="shared" si="14"/>
        <v>0</v>
      </c>
    </row>
    <row r="129" spans="2:16">
      <c r="B129" s="195" t="str">
        <f t="shared" si="15"/>
        <v/>
      </c>
      <c r="C129" s="507">
        <f>IF(D93="","-",+C128+1)</f>
        <v>2047</v>
      </c>
      <c r="D129" s="374">
        <f>IF(F128+SUM(E$99:E128)=D$92,F128,D$92-SUM(E$99:E128))</f>
        <v>2907258.0959302336</v>
      </c>
      <c r="E129" s="522">
        <f>IF(+J96&lt;F128,J96,D129)</f>
        <v>236429.5</v>
      </c>
      <c r="F129" s="523">
        <f t="shared" si="16"/>
        <v>2670828.5959302336</v>
      </c>
      <c r="G129" s="523">
        <f t="shared" si="17"/>
        <v>2789043.3459302336</v>
      </c>
      <c r="H129" s="526">
        <f t="shared" si="18"/>
        <v>550040.96020086203</v>
      </c>
      <c r="I129" s="577">
        <f t="shared" si="19"/>
        <v>550040.96020086203</v>
      </c>
      <c r="J129" s="514">
        <f t="shared" si="11"/>
        <v>0</v>
      </c>
      <c r="K129" s="514"/>
      <c r="L129" s="525"/>
      <c r="M129" s="514">
        <f t="shared" si="20"/>
        <v>0</v>
      </c>
      <c r="N129" s="525"/>
      <c r="O129" s="514">
        <f t="shared" si="13"/>
        <v>0</v>
      </c>
      <c r="P129" s="514">
        <f t="shared" si="14"/>
        <v>0</v>
      </c>
    </row>
    <row r="130" spans="2:16">
      <c r="B130" s="195" t="str">
        <f t="shared" si="15"/>
        <v/>
      </c>
      <c r="C130" s="507">
        <f>IF(D93="","-",+C129+1)</f>
        <v>2048</v>
      </c>
      <c r="D130" s="374">
        <f>IF(F129+SUM(E$99:E129)=D$92,F129,D$92-SUM(E$99:E129))</f>
        <v>2670828.5959302336</v>
      </c>
      <c r="E130" s="522">
        <f>IF(+J96&lt;F129,J96,D130)</f>
        <v>236429.5</v>
      </c>
      <c r="F130" s="523">
        <f t="shared" si="16"/>
        <v>2434399.0959302336</v>
      </c>
      <c r="G130" s="523">
        <f t="shared" si="17"/>
        <v>2552613.8459302336</v>
      </c>
      <c r="H130" s="526">
        <f t="shared" si="18"/>
        <v>523455.85859684617</v>
      </c>
      <c r="I130" s="577">
        <f t="shared" si="19"/>
        <v>523455.85859684617</v>
      </c>
      <c r="J130" s="514">
        <f t="shared" si="11"/>
        <v>0</v>
      </c>
      <c r="K130" s="514"/>
      <c r="L130" s="525"/>
      <c r="M130" s="514">
        <f t="shared" si="20"/>
        <v>0</v>
      </c>
      <c r="N130" s="525"/>
      <c r="O130" s="514">
        <f t="shared" si="13"/>
        <v>0</v>
      </c>
      <c r="P130" s="514">
        <f t="shared" si="14"/>
        <v>0</v>
      </c>
    </row>
    <row r="131" spans="2:16">
      <c r="B131" s="195" t="str">
        <f t="shared" si="15"/>
        <v/>
      </c>
      <c r="C131" s="507">
        <f>IF(D93="","-",+C130+1)</f>
        <v>2049</v>
      </c>
      <c r="D131" s="374">
        <f>IF(F130+SUM(E$99:E130)=D$92,F130,D$92-SUM(E$99:E130))</f>
        <v>2434399.0959302336</v>
      </c>
      <c r="E131" s="522">
        <f>IF(+J96&lt;F130,J96,D131)</f>
        <v>236429.5</v>
      </c>
      <c r="F131" s="523">
        <f t="shared" si="16"/>
        <v>2197969.5959302336</v>
      </c>
      <c r="G131" s="523">
        <f t="shared" si="17"/>
        <v>2316184.3459302336</v>
      </c>
      <c r="H131" s="526">
        <f t="shared" si="18"/>
        <v>496870.75699283031</v>
      </c>
      <c r="I131" s="577">
        <f t="shared" si="19"/>
        <v>496870.75699283031</v>
      </c>
      <c r="J131" s="514">
        <f t="shared" ref="J131:J154" si="21">+I541-H541</f>
        <v>0</v>
      </c>
      <c r="K131" s="514"/>
      <c r="L131" s="525"/>
      <c r="M131" s="514">
        <f t="shared" ref="M131:M154" si="22">IF(L541&lt;&gt;0,+H541-L541,0)</f>
        <v>0</v>
      </c>
      <c r="N131" s="525"/>
      <c r="O131" s="514">
        <f t="shared" ref="O131:O154" si="23">IF(N541&lt;&gt;0,+I541-N541,0)</f>
        <v>0</v>
      </c>
      <c r="P131" s="514">
        <f t="shared" ref="P131:P154" si="24">+O541-M541</f>
        <v>0</v>
      </c>
    </row>
    <row r="132" spans="2:16">
      <c r="B132" s="195" t="str">
        <f t="shared" si="15"/>
        <v/>
      </c>
      <c r="C132" s="507">
        <f>IF(D93="","-",+C131+1)</f>
        <v>2050</v>
      </c>
      <c r="D132" s="374">
        <f>IF(F131+SUM(E$99:E131)=D$92,F131,D$92-SUM(E$99:E131))</f>
        <v>2197969.5959302336</v>
      </c>
      <c r="E132" s="522">
        <f>IF(+J96&lt;F131,J96,D132)</f>
        <v>236429.5</v>
      </c>
      <c r="F132" s="523">
        <f t="shared" si="16"/>
        <v>1961540.0959302336</v>
      </c>
      <c r="G132" s="523">
        <f t="shared" si="17"/>
        <v>2079754.8459302336</v>
      </c>
      <c r="H132" s="526">
        <f t="shared" si="18"/>
        <v>470285.6553888144</v>
      </c>
      <c r="I132" s="577">
        <f t="shared" si="19"/>
        <v>470285.6553888144</v>
      </c>
      <c r="J132" s="514">
        <f t="shared" si="21"/>
        <v>0</v>
      </c>
      <c r="K132" s="514"/>
      <c r="L132" s="525"/>
      <c r="M132" s="514">
        <f t="shared" si="22"/>
        <v>0</v>
      </c>
      <c r="N132" s="525"/>
      <c r="O132" s="514">
        <f t="shared" si="23"/>
        <v>0</v>
      </c>
      <c r="P132" s="514">
        <f t="shared" si="24"/>
        <v>0</v>
      </c>
    </row>
    <row r="133" spans="2:16">
      <c r="B133" s="195" t="str">
        <f t="shared" si="15"/>
        <v/>
      </c>
      <c r="C133" s="507">
        <f>IF(D93="","-",+C132+1)</f>
        <v>2051</v>
      </c>
      <c r="D133" s="374">
        <f>IF(F132+SUM(E$99:E132)=D$92,F132,D$92-SUM(E$99:E132))</f>
        <v>1961540.0959302336</v>
      </c>
      <c r="E133" s="522">
        <f>IF(+J96&lt;F132,J96,D133)</f>
        <v>236429.5</v>
      </c>
      <c r="F133" s="523">
        <f t="shared" si="16"/>
        <v>1725110.5959302336</v>
      </c>
      <c r="G133" s="523">
        <f t="shared" si="17"/>
        <v>1843325.3459302336</v>
      </c>
      <c r="H133" s="526">
        <f t="shared" si="18"/>
        <v>443700.55378479848</v>
      </c>
      <c r="I133" s="577">
        <f t="shared" si="19"/>
        <v>443700.55378479848</v>
      </c>
      <c r="J133" s="514">
        <f t="shared" si="21"/>
        <v>0</v>
      </c>
      <c r="K133" s="514"/>
      <c r="L133" s="525"/>
      <c r="M133" s="514">
        <f t="shared" si="22"/>
        <v>0</v>
      </c>
      <c r="N133" s="525"/>
      <c r="O133" s="514">
        <f t="shared" si="23"/>
        <v>0</v>
      </c>
      <c r="P133" s="514">
        <f t="shared" si="24"/>
        <v>0</v>
      </c>
    </row>
    <row r="134" spans="2:16">
      <c r="B134" s="195" t="str">
        <f t="shared" si="15"/>
        <v/>
      </c>
      <c r="C134" s="507">
        <f>IF(D93="","-",+C133+1)</f>
        <v>2052</v>
      </c>
      <c r="D134" s="374">
        <f>IF(F133+SUM(E$99:E133)=D$92,F133,D$92-SUM(E$99:E133))</f>
        <v>1725110.5959302336</v>
      </c>
      <c r="E134" s="522">
        <f>IF(+J96&lt;F133,J96,D134)</f>
        <v>236429.5</v>
      </c>
      <c r="F134" s="523">
        <f t="shared" si="16"/>
        <v>1488681.0959302336</v>
      </c>
      <c r="G134" s="523">
        <f t="shared" si="17"/>
        <v>1606895.8459302336</v>
      </c>
      <c r="H134" s="526">
        <f t="shared" si="18"/>
        <v>417115.45218078257</v>
      </c>
      <c r="I134" s="577">
        <f t="shared" si="19"/>
        <v>417115.45218078257</v>
      </c>
      <c r="J134" s="514">
        <f t="shared" si="21"/>
        <v>0</v>
      </c>
      <c r="K134" s="514"/>
      <c r="L134" s="525"/>
      <c r="M134" s="514">
        <f t="shared" si="22"/>
        <v>0</v>
      </c>
      <c r="N134" s="525"/>
      <c r="O134" s="514">
        <f t="shared" si="23"/>
        <v>0</v>
      </c>
      <c r="P134" s="514">
        <f t="shared" si="24"/>
        <v>0</v>
      </c>
    </row>
    <row r="135" spans="2:16">
      <c r="B135" s="195" t="str">
        <f t="shared" si="15"/>
        <v/>
      </c>
      <c r="C135" s="507">
        <f>IF(D93="","-",+C134+1)</f>
        <v>2053</v>
      </c>
      <c r="D135" s="374">
        <f>IF(F134+SUM(E$99:E134)=D$92,F134,D$92-SUM(E$99:E134))</f>
        <v>1488681.0959302336</v>
      </c>
      <c r="E135" s="522">
        <f>IF(+J96&lt;F134,J96,D135)</f>
        <v>236429.5</v>
      </c>
      <c r="F135" s="523">
        <f t="shared" si="16"/>
        <v>1252251.5959302336</v>
      </c>
      <c r="G135" s="523">
        <f t="shared" si="17"/>
        <v>1370466.3459302336</v>
      </c>
      <c r="H135" s="526">
        <f t="shared" si="18"/>
        <v>390530.35057676665</v>
      </c>
      <c r="I135" s="577">
        <f t="shared" si="19"/>
        <v>390530.35057676665</v>
      </c>
      <c r="J135" s="514">
        <f t="shared" si="21"/>
        <v>0</v>
      </c>
      <c r="K135" s="514"/>
      <c r="L135" s="525"/>
      <c r="M135" s="514">
        <f t="shared" si="22"/>
        <v>0</v>
      </c>
      <c r="N135" s="525"/>
      <c r="O135" s="514">
        <f t="shared" si="23"/>
        <v>0</v>
      </c>
      <c r="P135" s="514">
        <f t="shared" si="24"/>
        <v>0</v>
      </c>
    </row>
    <row r="136" spans="2:16">
      <c r="B136" s="195" t="str">
        <f t="shared" si="15"/>
        <v/>
      </c>
      <c r="C136" s="507">
        <f>IF(D93="","-",+C135+1)</f>
        <v>2054</v>
      </c>
      <c r="D136" s="374">
        <f>IF(F135+SUM(E$99:E135)=D$92,F135,D$92-SUM(E$99:E135))</f>
        <v>1252251.5959302336</v>
      </c>
      <c r="E136" s="522">
        <f>IF(+J96&lt;F135,J96,D136)</f>
        <v>236429.5</v>
      </c>
      <c r="F136" s="523">
        <f t="shared" si="16"/>
        <v>1015822.0959302336</v>
      </c>
      <c r="G136" s="523">
        <f t="shared" si="17"/>
        <v>1134036.8459302336</v>
      </c>
      <c r="H136" s="526">
        <f t="shared" si="18"/>
        <v>363945.24897275079</v>
      </c>
      <c r="I136" s="577">
        <f t="shared" si="19"/>
        <v>363945.24897275079</v>
      </c>
      <c r="J136" s="514">
        <f t="shared" si="21"/>
        <v>0</v>
      </c>
      <c r="K136" s="514"/>
      <c r="L136" s="525"/>
      <c r="M136" s="514">
        <f t="shared" si="22"/>
        <v>0</v>
      </c>
      <c r="N136" s="525"/>
      <c r="O136" s="514">
        <f t="shared" si="23"/>
        <v>0</v>
      </c>
      <c r="P136" s="514">
        <f t="shared" si="24"/>
        <v>0</v>
      </c>
    </row>
    <row r="137" spans="2:16">
      <c r="B137" s="195" t="str">
        <f t="shared" si="15"/>
        <v/>
      </c>
      <c r="C137" s="507">
        <f>IF(D93="","-",+C136+1)</f>
        <v>2055</v>
      </c>
      <c r="D137" s="374">
        <f>IF(F136+SUM(E$99:E136)=D$92,F136,D$92-SUM(E$99:E136))</f>
        <v>1015822.0959302336</v>
      </c>
      <c r="E137" s="522">
        <f>IF(+J96&lt;F136,J96,D137)</f>
        <v>236429.5</v>
      </c>
      <c r="F137" s="523">
        <f t="shared" si="16"/>
        <v>779392.5959302336</v>
      </c>
      <c r="G137" s="523">
        <f t="shared" si="17"/>
        <v>897607.3459302336</v>
      </c>
      <c r="H137" s="526">
        <f t="shared" si="18"/>
        <v>337360.14736873488</v>
      </c>
      <c r="I137" s="577">
        <f t="shared" si="19"/>
        <v>337360.14736873488</v>
      </c>
      <c r="J137" s="514">
        <f t="shared" si="21"/>
        <v>0</v>
      </c>
      <c r="K137" s="514"/>
      <c r="L137" s="525"/>
      <c r="M137" s="514">
        <f t="shared" si="22"/>
        <v>0</v>
      </c>
      <c r="N137" s="525"/>
      <c r="O137" s="514">
        <f t="shared" si="23"/>
        <v>0</v>
      </c>
      <c r="P137" s="514">
        <f t="shared" si="24"/>
        <v>0</v>
      </c>
    </row>
    <row r="138" spans="2:16">
      <c r="B138" s="195" t="str">
        <f t="shared" si="15"/>
        <v/>
      </c>
      <c r="C138" s="507">
        <f>IF(D93="","-",+C137+1)</f>
        <v>2056</v>
      </c>
      <c r="D138" s="374">
        <f>IF(F137+SUM(E$99:E137)=D$92,F137,D$92-SUM(E$99:E137))</f>
        <v>779392.5959302336</v>
      </c>
      <c r="E138" s="522">
        <f>IF(+J96&lt;F137,J96,D138)</f>
        <v>236429.5</v>
      </c>
      <c r="F138" s="523">
        <f t="shared" si="16"/>
        <v>542963.0959302336</v>
      </c>
      <c r="G138" s="523">
        <f t="shared" si="17"/>
        <v>661177.8459302336</v>
      </c>
      <c r="H138" s="526">
        <f t="shared" si="18"/>
        <v>310775.04576471902</v>
      </c>
      <c r="I138" s="577">
        <f t="shared" si="19"/>
        <v>310775.04576471902</v>
      </c>
      <c r="J138" s="514">
        <f t="shared" si="21"/>
        <v>0</v>
      </c>
      <c r="K138" s="514"/>
      <c r="L138" s="525"/>
      <c r="M138" s="514">
        <f t="shared" si="22"/>
        <v>0</v>
      </c>
      <c r="N138" s="525"/>
      <c r="O138" s="514">
        <f t="shared" si="23"/>
        <v>0</v>
      </c>
      <c r="P138" s="514">
        <f t="shared" si="24"/>
        <v>0</v>
      </c>
    </row>
    <row r="139" spans="2:16">
      <c r="B139" s="195" t="str">
        <f t="shared" si="15"/>
        <v/>
      </c>
      <c r="C139" s="507">
        <f>IF(D93="","-",+C138+1)</f>
        <v>2057</v>
      </c>
      <c r="D139" s="374">
        <f>IF(F138+SUM(E$99:E138)=D$92,F138,D$92-SUM(E$99:E138))</f>
        <v>542963.0959302336</v>
      </c>
      <c r="E139" s="522">
        <f>IF(+J96&lt;F138,J96,D139)</f>
        <v>236429.5</v>
      </c>
      <c r="F139" s="523">
        <f t="shared" si="16"/>
        <v>306533.5959302336</v>
      </c>
      <c r="G139" s="523">
        <f t="shared" si="17"/>
        <v>424748.3459302336</v>
      </c>
      <c r="H139" s="526">
        <f t="shared" si="18"/>
        <v>284189.9441607031</v>
      </c>
      <c r="I139" s="577">
        <f t="shared" si="19"/>
        <v>284189.9441607031</v>
      </c>
      <c r="J139" s="514">
        <f t="shared" si="21"/>
        <v>0</v>
      </c>
      <c r="K139" s="514"/>
      <c r="L139" s="525"/>
      <c r="M139" s="514">
        <f t="shared" si="22"/>
        <v>0</v>
      </c>
      <c r="N139" s="525"/>
      <c r="O139" s="514">
        <f t="shared" si="23"/>
        <v>0</v>
      </c>
      <c r="P139" s="514">
        <f t="shared" si="24"/>
        <v>0</v>
      </c>
    </row>
    <row r="140" spans="2:16">
      <c r="B140" s="195" t="str">
        <f t="shared" si="15"/>
        <v/>
      </c>
      <c r="C140" s="507">
        <f>IF(D93="","-",+C139+1)</f>
        <v>2058</v>
      </c>
      <c r="D140" s="374">
        <f>IF(F139+SUM(E$99:E139)=D$92,F139,D$92-SUM(E$99:E139))</f>
        <v>306533.5959302336</v>
      </c>
      <c r="E140" s="522">
        <f>IF(+J96&lt;F139,J96,D140)</f>
        <v>236429.5</v>
      </c>
      <c r="F140" s="523">
        <f t="shared" si="16"/>
        <v>70104.095930233598</v>
      </c>
      <c r="G140" s="523">
        <f t="shared" si="17"/>
        <v>188318.8459302336</v>
      </c>
      <c r="H140" s="526">
        <f t="shared" si="18"/>
        <v>257604.84255668719</v>
      </c>
      <c r="I140" s="577">
        <f t="shared" si="19"/>
        <v>257604.84255668719</v>
      </c>
      <c r="J140" s="514">
        <f t="shared" si="21"/>
        <v>0</v>
      </c>
      <c r="K140" s="514"/>
      <c r="L140" s="525"/>
      <c r="M140" s="514">
        <f t="shared" si="22"/>
        <v>0</v>
      </c>
      <c r="N140" s="525"/>
      <c r="O140" s="514">
        <f t="shared" si="23"/>
        <v>0</v>
      </c>
      <c r="P140" s="514">
        <f t="shared" si="24"/>
        <v>0</v>
      </c>
    </row>
    <row r="141" spans="2:16">
      <c r="B141" s="195" t="str">
        <f t="shared" si="15"/>
        <v/>
      </c>
      <c r="C141" s="507">
        <f>IF(D93="","-",+C140+1)</f>
        <v>2059</v>
      </c>
      <c r="D141" s="374">
        <f>IF(F140+SUM(E$99:E140)=D$92,F140,D$92-SUM(E$99:E140))</f>
        <v>70104.095930233598</v>
      </c>
      <c r="E141" s="522">
        <f>IF(+J96&lt;F140,J96,D141)</f>
        <v>70104.095930233598</v>
      </c>
      <c r="F141" s="523">
        <f t="shared" si="16"/>
        <v>0</v>
      </c>
      <c r="G141" s="523">
        <f t="shared" si="17"/>
        <v>35052.047965116799</v>
      </c>
      <c r="H141" s="526">
        <f t="shared" si="18"/>
        <v>74045.491807573228</v>
      </c>
      <c r="I141" s="577">
        <f t="shared" si="19"/>
        <v>74045.491807573228</v>
      </c>
      <c r="J141" s="514">
        <f t="shared" si="21"/>
        <v>0</v>
      </c>
      <c r="K141" s="514"/>
      <c r="L141" s="525"/>
      <c r="M141" s="514">
        <f t="shared" si="22"/>
        <v>0</v>
      </c>
      <c r="N141" s="525"/>
      <c r="O141" s="514">
        <f t="shared" si="23"/>
        <v>0</v>
      </c>
      <c r="P141" s="514">
        <f t="shared" si="24"/>
        <v>0</v>
      </c>
    </row>
    <row r="142" spans="2:16">
      <c r="B142" s="195" t="str">
        <f t="shared" si="15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1"/>
        <v>0</v>
      </c>
      <c r="K142" s="514"/>
      <c r="L142" s="525"/>
      <c r="M142" s="514">
        <f t="shared" si="22"/>
        <v>0</v>
      </c>
      <c r="N142" s="525"/>
      <c r="O142" s="514">
        <f t="shared" si="23"/>
        <v>0</v>
      </c>
      <c r="P142" s="514">
        <f t="shared" si="24"/>
        <v>0</v>
      </c>
    </row>
    <row r="143" spans="2:16">
      <c r="B143" s="195" t="str">
        <f t="shared" si="15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1"/>
        <v>0</v>
      </c>
      <c r="K143" s="514"/>
      <c r="L143" s="525"/>
      <c r="M143" s="514">
        <f t="shared" si="22"/>
        <v>0</v>
      </c>
      <c r="N143" s="525"/>
      <c r="O143" s="514">
        <f t="shared" si="23"/>
        <v>0</v>
      </c>
      <c r="P143" s="514">
        <f t="shared" si="24"/>
        <v>0</v>
      </c>
    </row>
    <row r="144" spans="2:16">
      <c r="B144" s="195" t="str">
        <f t="shared" si="1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1"/>
        <v>0</v>
      </c>
      <c r="K144" s="514"/>
      <c r="L144" s="525"/>
      <c r="M144" s="514">
        <f t="shared" si="22"/>
        <v>0</v>
      </c>
      <c r="N144" s="525"/>
      <c r="O144" s="514">
        <f t="shared" si="23"/>
        <v>0</v>
      </c>
      <c r="P144" s="514">
        <f t="shared" si="24"/>
        <v>0</v>
      </c>
    </row>
    <row r="145" spans="2:16">
      <c r="B145" s="195" t="str">
        <f t="shared" si="1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1"/>
        <v>0</v>
      </c>
      <c r="K145" s="514"/>
      <c r="L145" s="525"/>
      <c r="M145" s="514">
        <f t="shared" si="22"/>
        <v>0</v>
      </c>
      <c r="N145" s="525"/>
      <c r="O145" s="514">
        <f t="shared" si="23"/>
        <v>0</v>
      </c>
      <c r="P145" s="514">
        <f t="shared" si="24"/>
        <v>0</v>
      </c>
    </row>
    <row r="146" spans="2:16">
      <c r="B146" s="195" t="str">
        <f t="shared" si="1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1"/>
        <v>0</v>
      </c>
      <c r="K146" s="514"/>
      <c r="L146" s="525"/>
      <c r="M146" s="514">
        <f t="shared" si="22"/>
        <v>0</v>
      </c>
      <c r="N146" s="525"/>
      <c r="O146" s="514">
        <f t="shared" si="23"/>
        <v>0</v>
      </c>
      <c r="P146" s="514">
        <f t="shared" si="24"/>
        <v>0</v>
      </c>
    </row>
    <row r="147" spans="2:16">
      <c r="B147" s="195" t="str">
        <f t="shared" si="1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1"/>
        <v>0</v>
      </c>
      <c r="K147" s="514"/>
      <c r="L147" s="525"/>
      <c r="M147" s="514">
        <f t="shared" si="22"/>
        <v>0</v>
      </c>
      <c r="N147" s="525"/>
      <c r="O147" s="514">
        <f t="shared" si="23"/>
        <v>0</v>
      </c>
      <c r="P147" s="514">
        <f t="shared" si="24"/>
        <v>0</v>
      </c>
    </row>
    <row r="148" spans="2:16">
      <c r="B148" s="195" t="str">
        <f t="shared" si="1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1"/>
        <v>0</v>
      </c>
      <c r="K148" s="514"/>
      <c r="L148" s="525"/>
      <c r="M148" s="514">
        <f t="shared" si="22"/>
        <v>0</v>
      </c>
      <c r="N148" s="525"/>
      <c r="O148" s="514">
        <f t="shared" si="23"/>
        <v>0</v>
      </c>
      <c r="P148" s="514">
        <f t="shared" si="24"/>
        <v>0</v>
      </c>
    </row>
    <row r="149" spans="2:16">
      <c r="B149" s="195" t="str">
        <f t="shared" si="1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1"/>
        <v>0</v>
      </c>
      <c r="K149" s="514"/>
      <c r="L149" s="525"/>
      <c r="M149" s="514">
        <f t="shared" si="22"/>
        <v>0</v>
      </c>
      <c r="N149" s="525"/>
      <c r="O149" s="514">
        <f t="shared" si="23"/>
        <v>0</v>
      </c>
      <c r="P149" s="514">
        <f t="shared" si="24"/>
        <v>0</v>
      </c>
    </row>
    <row r="150" spans="2:16">
      <c r="B150" s="195" t="str">
        <f t="shared" si="1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1"/>
        <v>0</v>
      </c>
      <c r="K150" s="514"/>
      <c r="L150" s="525"/>
      <c r="M150" s="514">
        <f t="shared" si="22"/>
        <v>0</v>
      </c>
      <c r="N150" s="525"/>
      <c r="O150" s="514">
        <f t="shared" si="23"/>
        <v>0</v>
      </c>
      <c r="P150" s="514">
        <f t="shared" si="24"/>
        <v>0</v>
      </c>
    </row>
    <row r="151" spans="2:16">
      <c r="B151" s="195" t="str">
        <f t="shared" si="1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1"/>
        <v>0</v>
      </c>
      <c r="K151" s="514"/>
      <c r="L151" s="525"/>
      <c r="M151" s="514">
        <f t="shared" si="22"/>
        <v>0</v>
      </c>
      <c r="N151" s="525"/>
      <c r="O151" s="514">
        <f t="shared" si="23"/>
        <v>0</v>
      </c>
      <c r="P151" s="514">
        <f t="shared" si="24"/>
        <v>0</v>
      </c>
    </row>
    <row r="152" spans="2:16">
      <c r="B152" s="195" t="str">
        <f t="shared" si="1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1"/>
        <v>0</v>
      </c>
      <c r="K152" s="514"/>
      <c r="L152" s="525"/>
      <c r="M152" s="514">
        <f t="shared" si="22"/>
        <v>0</v>
      </c>
      <c r="N152" s="525"/>
      <c r="O152" s="514">
        <f t="shared" si="23"/>
        <v>0</v>
      </c>
      <c r="P152" s="514">
        <f t="shared" si="24"/>
        <v>0</v>
      </c>
    </row>
    <row r="153" spans="2:16">
      <c r="B153" s="195" t="str">
        <f t="shared" si="1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1"/>
        <v>0</v>
      </c>
      <c r="K153" s="514"/>
      <c r="L153" s="525"/>
      <c r="M153" s="514">
        <f t="shared" si="22"/>
        <v>0</v>
      </c>
      <c r="N153" s="525"/>
      <c r="O153" s="514">
        <f t="shared" si="23"/>
        <v>0</v>
      </c>
      <c r="P153" s="514">
        <f t="shared" si="24"/>
        <v>0</v>
      </c>
    </row>
    <row r="154" spans="2:16" ht="13.5" thickBot="1">
      <c r="B154" s="195" t="str">
        <f t="shared" si="1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1"/>
        <v>0</v>
      </c>
      <c r="K154" s="514"/>
      <c r="L154" s="532"/>
      <c r="M154" s="533">
        <f t="shared" si="22"/>
        <v>0</v>
      </c>
      <c r="N154" s="532"/>
      <c r="O154" s="533">
        <f t="shared" si="23"/>
        <v>0</v>
      </c>
      <c r="P154" s="533">
        <f t="shared" si="24"/>
        <v>0</v>
      </c>
    </row>
    <row r="155" spans="2:16">
      <c r="C155" s="374" t="s">
        <v>78</v>
      </c>
      <c r="D155" s="375"/>
      <c r="E155" s="375">
        <f>SUM(E99:E154)</f>
        <v>9930039</v>
      </c>
      <c r="F155" s="375"/>
      <c r="G155" s="375"/>
      <c r="H155" s="375">
        <f>SUM(H99:H154)</f>
        <v>32968105.974492531</v>
      </c>
      <c r="I155" s="375">
        <f>SUM(I99:I154)</f>
        <v>32968105.974492531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80" zoomScaleNormal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899459.98182080162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899459.98182080162</v>
      </c>
      <c r="O6" s="269"/>
      <c r="P6" s="269"/>
    </row>
    <row r="7" spans="1:16" ht="13.5" thickBot="1">
      <c r="C7" s="467" t="s">
        <v>48</v>
      </c>
      <c r="D7" s="624" t="s">
        <v>432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424</v>
      </c>
      <c r="E9" s="637" t="s">
        <v>425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7196364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171342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591116.43032923993</v>
      </c>
      <c r="H17" s="639">
        <v>591116.43032923993</v>
      </c>
      <c r="I17" s="511">
        <f t="shared" ref="I17:I72" si="0">H17-G17</f>
        <v>0</v>
      </c>
      <c r="J17" s="511"/>
      <c r="K17" s="512">
        <f>+G17</f>
        <v>591116.43032923993</v>
      </c>
      <c r="L17" s="513">
        <f t="shared" ref="L17:L72" si="1">IF(K17&lt;&gt;0,+G17-K17,0)</f>
        <v>0</v>
      </c>
      <c r="M17" s="512">
        <f>+H17</f>
        <v>591116.43032923993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192317.07317073172</v>
      </c>
      <c r="F18" s="631">
        <v>7596524.3902439028</v>
      </c>
      <c r="G18" s="630">
        <v>1170011.6780969028</v>
      </c>
      <c r="H18" s="639">
        <v>1170011.6780969028</v>
      </c>
      <c r="I18" s="511">
        <f t="shared" si="0"/>
        <v>0</v>
      </c>
      <c r="J18" s="511"/>
      <c r="K18" s="518">
        <f>+G18</f>
        <v>1170011.6780969028</v>
      </c>
      <c r="L18" s="519">
        <f t="shared" si="1"/>
        <v>0</v>
      </c>
      <c r="M18" s="518">
        <f>+H18</f>
        <v>1170011.6780969028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873342.3819354173</v>
      </c>
      <c r="H19" s="639">
        <v>873342.3819354173</v>
      </c>
      <c r="I19" s="511">
        <f t="shared" si="0"/>
        <v>0</v>
      </c>
      <c r="J19" s="511"/>
      <c r="K19" s="518">
        <f>+G19</f>
        <v>873342.3819354173</v>
      </c>
      <c r="L19" s="519">
        <f t="shared" ref="L19" si="4">IF(K19&lt;&gt;0,+G19-K19,0)</f>
        <v>0</v>
      </c>
      <c r="M19" s="518">
        <f>+H19</f>
        <v>873342.3819354173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2021</v>
      </c>
      <c r="D20" s="631">
        <v>6741335.5411230857</v>
      </c>
      <c r="E20" s="630">
        <v>171342</v>
      </c>
      <c r="F20" s="631">
        <v>6569993.5411230857</v>
      </c>
      <c r="G20" s="630">
        <v>876872.6916380648</v>
      </c>
      <c r="H20" s="639">
        <v>876872.6916380648</v>
      </c>
      <c r="I20" s="511">
        <f t="shared" si="0"/>
        <v>0</v>
      </c>
      <c r="J20" s="511"/>
      <c r="K20" s="518">
        <f>+G20</f>
        <v>876872.6916380648</v>
      </c>
      <c r="L20" s="519">
        <f t="shared" ref="L20" si="6">IF(K20&lt;&gt;0,+G20-K20,0)</f>
        <v>0</v>
      </c>
      <c r="M20" s="518">
        <f>+H20</f>
        <v>876872.6916380648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2022</v>
      </c>
      <c r="D21" s="523">
        <f>IF(F20+SUM(E$17:E20)=D$10,F20,D$10-SUM(E$17:E20))</f>
        <v>6561048.5609756093</v>
      </c>
      <c r="E21" s="522">
        <f>IF(+I14&lt;F20,I14,D21)</f>
        <v>171342</v>
      </c>
      <c r="F21" s="523">
        <f t="shared" ref="F21:F72" si="7">+D21-E21</f>
        <v>6389706.5609756093</v>
      </c>
      <c r="G21" s="524">
        <f t="shared" ref="G21:G72" si="8">+I$12*((D21+F21)/2)+E21</f>
        <v>899459.98182080162</v>
      </c>
      <c r="H21" s="491">
        <f t="shared" ref="H21:H72" si="9">+I$13*((D21+F21)/2)+E21</f>
        <v>899459.98182080162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6389706.5609756093</v>
      </c>
      <c r="E22" s="522">
        <f>IF(+I14&lt;F21,I14,D22)</f>
        <v>171342</v>
      </c>
      <c r="F22" s="523">
        <f t="shared" si="7"/>
        <v>6218364.5609756093</v>
      </c>
      <c r="G22" s="524">
        <f t="shared" si="8"/>
        <v>880193.58537266252</v>
      </c>
      <c r="H22" s="491">
        <f t="shared" si="9"/>
        <v>880193.58537266252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6218364.5609756093</v>
      </c>
      <c r="E23" s="522">
        <f>IF(+I14&lt;F22,I14,D23)</f>
        <v>171342</v>
      </c>
      <c r="F23" s="523">
        <f t="shared" si="7"/>
        <v>6047022.5609756093</v>
      </c>
      <c r="G23" s="524">
        <f t="shared" si="8"/>
        <v>860927.18892452354</v>
      </c>
      <c r="H23" s="491">
        <f t="shared" si="9"/>
        <v>860927.18892452354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6047022.5609756093</v>
      </c>
      <c r="E24" s="522">
        <f>IF(+I14&lt;F23,I14,D24)</f>
        <v>171342</v>
      </c>
      <c r="F24" s="523">
        <f t="shared" si="7"/>
        <v>5875680.5609756093</v>
      </c>
      <c r="G24" s="524">
        <f t="shared" si="8"/>
        <v>841660.79247638443</v>
      </c>
      <c r="H24" s="491">
        <f t="shared" si="9"/>
        <v>841660.79247638443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5875680.5609756093</v>
      </c>
      <c r="E25" s="522">
        <f>IF(+I14&lt;F24,I14,D25)</f>
        <v>171342</v>
      </c>
      <c r="F25" s="523">
        <f t="shared" si="7"/>
        <v>5704338.5609756093</v>
      </c>
      <c r="G25" s="524">
        <f t="shared" si="8"/>
        <v>822394.39602824545</v>
      </c>
      <c r="H25" s="491">
        <f t="shared" si="9"/>
        <v>822394.39602824545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5704338.5609756093</v>
      </c>
      <c r="E26" s="522">
        <f>IF(+I14&lt;F25,I14,D26)</f>
        <v>171342</v>
      </c>
      <c r="F26" s="523">
        <f t="shared" si="7"/>
        <v>5532996.5609756093</v>
      </c>
      <c r="G26" s="524">
        <f t="shared" si="8"/>
        <v>803127.99958010635</v>
      </c>
      <c r="H26" s="491">
        <f t="shared" si="9"/>
        <v>803127.99958010635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5532996.5609756093</v>
      </c>
      <c r="E27" s="522">
        <f>IF(+I14&lt;F26,I14,D27)</f>
        <v>171342</v>
      </c>
      <c r="F27" s="523">
        <f t="shared" si="7"/>
        <v>5361654.5609756093</v>
      </c>
      <c r="G27" s="524">
        <f t="shared" si="8"/>
        <v>783861.60313196736</v>
      </c>
      <c r="H27" s="491">
        <f t="shared" si="9"/>
        <v>783861.60313196736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5361654.5609756093</v>
      </c>
      <c r="E28" s="522">
        <f>IF(+I14&lt;F27,I14,D28)</f>
        <v>171342</v>
      </c>
      <c r="F28" s="523">
        <f t="shared" si="7"/>
        <v>5190312.5609756093</v>
      </c>
      <c r="G28" s="524">
        <f t="shared" si="8"/>
        <v>764595.20668382826</v>
      </c>
      <c r="H28" s="491">
        <f t="shared" si="9"/>
        <v>764595.20668382826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5190312.5609756093</v>
      </c>
      <c r="E29" s="522">
        <f>IF(+I14&lt;F28,I14,D29)</f>
        <v>171342</v>
      </c>
      <c r="F29" s="523">
        <f t="shared" si="7"/>
        <v>5018970.5609756093</v>
      </c>
      <c r="G29" s="524">
        <f t="shared" si="8"/>
        <v>745328.81023568916</v>
      </c>
      <c r="H29" s="491">
        <f t="shared" si="9"/>
        <v>745328.81023568916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5018970.5609756093</v>
      </c>
      <c r="E30" s="522">
        <f>IF(+I14&lt;F29,I14,D30)</f>
        <v>171342</v>
      </c>
      <c r="F30" s="523">
        <f t="shared" si="7"/>
        <v>4847628.5609756093</v>
      </c>
      <c r="G30" s="524">
        <f t="shared" si="8"/>
        <v>726062.41378755018</v>
      </c>
      <c r="H30" s="491">
        <f t="shared" si="9"/>
        <v>726062.41378755018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4847628.5609756093</v>
      </c>
      <c r="E31" s="522">
        <f>IF(+I14&lt;F30,I14,D31)</f>
        <v>171342</v>
      </c>
      <c r="F31" s="523">
        <f t="shared" si="7"/>
        <v>4676286.5609756093</v>
      </c>
      <c r="G31" s="524">
        <f t="shared" si="8"/>
        <v>706796.01733941108</v>
      </c>
      <c r="H31" s="491">
        <f t="shared" si="9"/>
        <v>706796.01733941108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4676286.5609756093</v>
      </c>
      <c r="E32" s="522">
        <f>IF(+I14&lt;F31,I14,D32)</f>
        <v>171342</v>
      </c>
      <c r="F32" s="523">
        <f t="shared" si="7"/>
        <v>4504944.5609756093</v>
      </c>
      <c r="G32" s="524">
        <f t="shared" si="8"/>
        <v>687529.62089127209</v>
      </c>
      <c r="H32" s="491">
        <f t="shared" si="9"/>
        <v>687529.62089127209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4504944.5609756093</v>
      </c>
      <c r="E33" s="522">
        <f>IF(+I14&lt;F32,I14,D33)</f>
        <v>171342</v>
      </c>
      <c r="F33" s="523">
        <f t="shared" si="7"/>
        <v>4333602.5609756093</v>
      </c>
      <c r="G33" s="524">
        <f t="shared" si="8"/>
        <v>668263.22444313299</v>
      </c>
      <c r="H33" s="491">
        <f t="shared" si="9"/>
        <v>668263.22444313299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4333602.5609756093</v>
      </c>
      <c r="E34" s="522">
        <f>IF(+I14&lt;F33,I14,D34)</f>
        <v>171342</v>
      </c>
      <c r="F34" s="523">
        <f t="shared" si="7"/>
        <v>4162260.5609756093</v>
      </c>
      <c r="G34" s="524">
        <f t="shared" si="8"/>
        <v>648996.82799499389</v>
      </c>
      <c r="H34" s="491">
        <f t="shared" si="9"/>
        <v>648996.82799499389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4162260.5609756093</v>
      </c>
      <c r="E35" s="522">
        <f>IF(+I14&lt;F34,I14,D35)</f>
        <v>171342</v>
      </c>
      <c r="F35" s="523">
        <f t="shared" si="7"/>
        <v>3990918.5609756093</v>
      </c>
      <c r="G35" s="524">
        <f t="shared" si="8"/>
        <v>629730.4315468549</v>
      </c>
      <c r="H35" s="491">
        <f t="shared" si="9"/>
        <v>629730.4315468549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3990918.5609756093</v>
      </c>
      <c r="E36" s="522">
        <f>IF(+I14&lt;F35,I14,D36)</f>
        <v>171342</v>
      </c>
      <c r="F36" s="523">
        <f t="shared" si="7"/>
        <v>3819576.5609756093</v>
      </c>
      <c r="G36" s="524">
        <f t="shared" si="8"/>
        <v>610464.03509871592</v>
      </c>
      <c r="H36" s="491">
        <f t="shared" si="9"/>
        <v>610464.03509871592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3819576.5609756093</v>
      </c>
      <c r="E37" s="522">
        <f>IF(+I14&lt;F36,I14,D37)</f>
        <v>171342</v>
      </c>
      <c r="F37" s="523">
        <f t="shared" si="7"/>
        <v>3648234.5609756093</v>
      </c>
      <c r="G37" s="524">
        <f t="shared" si="8"/>
        <v>591197.63865057682</v>
      </c>
      <c r="H37" s="491">
        <f t="shared" si="9"/>
        <v>591197.63865057682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3648234.5609756093</v>
      </c>
      <c r="E38" s="522">
        <f>IF(+I14&lt;F37,I14,D38)</f>
        <v>171342</v>
      </c>
      <c r="F38" s="523">
        <f t="shared" si="7"/>
        <v>3476892.5609756093</v>
      </c>
      <c r="G38" s="524">
        <f t="shared" si="8"/>
        <v>571931.24220243772</v>
      </c>
      <c r="H38" s="491">
        <f t="shared" si="9"/>
        <v>571931.24220243772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3476892.5609756093</v>
      </c>
      <c r="E39" s="522">
        <f>IF(+I14&lt;F38,I14,D39)</f>
        <v>171342</v>
      </c>
      <c r="F39" s="523">
        <f t="shared" si="7"/>
        <v>3305550.5609756093</v>
      </c>
      <c r="G39" s="524">
        <f t="shared" si="8"/>
        <v>552664.84575429873</v>
      </c>
      <c r="H39" s="491">
        <f t="shared" si="9"/>
        <v>552664.84575429873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3305550.5609756093</v>
      </c>
      <c r="E40" s="522">
        <f>IF(+I14&lt;F39,I14,D40)</f>
        <v>171342</v>
      </c>
      <c r="F40" s="523">
        <f t="shared" si="7"/>
        <v>3134208.5609756093</v>
      </c>
      <c r="G40" s="524">
        <f t="shared" si="8"/>
        <v>533398.44930615963</v>
      </c>
      <c r="H40" s="491">
        <f t="shared" si="9"/>
        <v>533398.44930615963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3134208.5609756093</v>
      </c>
      <c r="E41" s="522">
        <f>IF(+I14&lt;F40,I14,D41)</f>
        <v>171342</v>
      </c>
      <c r="F41" s="523">
        <f t="shared" si="7"/>
        <v>2962866.5609756093</v>
      </c>
      <c r="G41" s="524">
        <f t="shared" si="8"/>
        <v>514132.05285802059</v>
      </c>
      <c r="H41" s="491">
        <f t="shared" si="9"/>
        <v>514132.05285802059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2962866.5609756093</v>
      </c>
      <c r="E42" s="522">
        <f>IF(+I14&lt;F41,I14,D42)</f>
        <v>171342</v>
      </c>
      <c r="F42" s="523">
        <f t="shared" si="7"/>
        <v>2791524.5609756093</v>
      </c>
      <c r="G42" s="524">
        <f t="shared" si="8"/>
        <v>494865.65640988154</v>
      </c>
      <c r="H42" s="491">
        <f t="shared" si="9"/>
        <v>494865.65640988154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2791524.5609756093</v>
      </c>
      <c r="E43" s="522">
        <f>IF(+I14&lt;F42,I14,D43)</f>
        <v>171342</v>
      </c>
      <c r="F43" s="523">
        <f t="shared" si="7"/>
        <v>2620182.5609756093</v>
      </c>
      <c r="G43" s="524">
        <f t="shared" si="8"/>
        <v>475599.2599617425</v>
      </c>
      <c r="H43" s="491">
        <f t="shared" si="9"/>
        <v>475599.2599617425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2620182.5609756093</v>
      </c>
      <c r="E44" s="522">
        <f>IF(+I14&lt;F43,I14,D44)</f>
        <v>171342</v>
      </c>
      <c r="F44" s="523">
        <f t="shared" si="7"/>
        <v>2448840.5609756093</v>
      </c>
      <c r="G44" s="524">
        <f t="shared" si="8"/>
        <v>456332.86351360346</v>
      </c>
      <c r="H44" s="491">
        <f t="shared" si="9"/>
        <v>456332.86351360346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2448840.5609756093</v>
      </c>
      <c r="E45" s="522">
        <f>IF(+I14&lt;F44,I14,D45)</f>
        <v>171342</v>
      </c>
      <c r="F45" s="523">
        <f t="shared" si="7"/>
        <v>2277498.5609756093</v>
      </c>
      <c r="G45" s="524">
        <f t="shared" si="8"/>
        <v>437066.46706546441</v>
      </c>
      <c r="H45" s="491">
        <f t="shared" si="9"/>
        <v>437066.46706546441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2277498.5609756093</v>
      </c>
      <c r="E46" s="522">
        <f>IF(+I14&lt;F45,I14,D46)</f>
        <v>171342</v>
      </c>
      <c r="F46" s="523">
        <f t="shared" si="7"/>
        <v>2106156.5609756093</v>
      </c>
      <c r="G46" s="524">
        <f t="shared" si="8"/>
        <v>417800.07061732537</v>
      </c>
      <c r="H46" s="491">
        <f t="shared" si="9"/>
        <v>417800.07061732537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2106156.5609756093</v>
      </c>
      <c r="E47" s="522">
        <f>IF(+I14&lt;F46,I14,D47)</f>
        <v>171342</v>
      </c>
      <c r="F47" s="523">
        <f t="shared" si="7"/>
        <v>1934814.5609756093</v>
      </c>
      <c r="G47" s="524">
        <f t="shared" si="8"/>
        <v>398533.67416918627</v>
      </c>
      <c r="H47" s="491">
        <f t="shared" si="9"/>
        <v>398533.67416918627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1934814.5609756093</v>
      </c>
      <c r="E48" s="522">
        <f>IF(+I14&lt;F47,I14,D48)</f>
        <v>171342</v>
      </c>
      <c r="F48" s="523">
        <f t="shared" si="7"/>
        <v>1763472.5609756093</v>
      </c>
      <c r="G48" s="524">
        <f t="shared" si="8"/>
        <v>379267.27772104729</v>
      </c>
      <c r="H48" s="491">
        <f t="shared" si="9"/>
        <v>379267.27772104729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1763472.5609756093</v>
      </c>
      <c r="E49" s="522">
        <f>IF(+I14&lt;F48,I14,D49)</f>
        <v>171342</v>
      </c>
      <c r="F49" s="523">
        <f t="shared" si="7"/>
        <v>1592130.5609756093</v>
      </c>
      <c r="G49" s="524">
        <f t="shared" si="8"/>
        <v>360000.88127290818</v>
      </c>
      <c r="H49" s="491">
        <f t="shared" si="9"/>
        <v>360000.88127290818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1592130.5609756093</v>
      </c>
      <c r="E50" s="522">
        <f>IF(+I14&lt;F49,I14,D50)</f>
        <v>171342</v>
      </c>
      <c r="F50" s="523">
        <f t="shared" si="7"/>
        <v>1420788.5609756093</v>
      </c>
      <c r="G50" s="524">
        <f t="shared" si="8"/>
        <v>340734.48482476914</v>
      </c>
      <c r="H50" s="491">
        <f t="shared" si="9"/>
        <v>340734.48482476914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1420788.5609756093</v>
      </c>
      <c r="E51" s="522">
        <f>IF(+I14&lt;F50,I14,D51)</f>
        <v>171342</v>
      </c>
      <c r="F51" s="523">
        <f t="shared" si="7"/>
        <v>1249446.5609756093</v>
      </c>
      <c r="G51" s="524">
        <f t="shared" si="8"/>
        <v>321468.0883766301</v>
      </c>
      <c r="H51" s="491">
        <f t="shared" si="9"/>
        <v>321468.0883766301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1249446.5609756093</v>
      </c>
      <c r="E52" s="522">
        <f>IF(+I14&lt;F51,I14,D52)</f>
        <v>171342</v>
      </c>
      <c r="F52" s="523">
        <f t="shared" si="7"/>
        <v>1078104.5609756093</v>
      </c>
      <c r="G52" s="524">
        <f t="shared" si="8"/>
        <v>302201.69192849105</v>
      </c>
      <c r="H52" s="491">
        <f t="shared" si="9"/>
        <v>302201.69192849105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1078104.5609756093</v>
      </c>
      <c r="E53" s="522">
        <f>IF(+I14&lt;F52,I14,D53)</f>
        <v>171342</v>
      </c>
      <c r="F53" s="523">
        <f t="shared" si="7"/>
        <v>906762.56097560935</v>
      </c>
      <c r="G53" s="524">
        <f t="shared" si="8"/>
        <v>282935.29548035201</v>
      </c>
      <c r="H53" s="491">
        <f t="shared" si="9"/>
        <v>282935.29548035201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906762.56097560935</v>
      </c>
      <c r="E54" s="522">
        <f>IF(+I14&lt;F53,I14,D54)</f>
        <v>171342</v>
      </c>
      <c r="F54" s="523">
        <f t="shared" si="7"/>
        <v>735420.56097560935</v>
      </c>
      <c r="G54" s="524">
        <f t="shared" si="8"/>
        <v>263668.89903221291</v>
      </c>
      <c r="H54" s="491">
        <f t="shared" si="9"/>
        <v>263668.89903221291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735420.56097560935</v>
      </c>
      <c r="E55" s="522">
        <f>IF(+I14&lt;F54,I14,D55)</f>
        <v>171342</v>
      </c>
      <c r="F55" s="523">
        <f t="shared" si="7"/>
        <v>564078.56097560935</v>
      </c>
      <c r="G55" s="524">
        <f t="shared" si="8"/>
        <v>244402.50258407387</v>
      </c>
      <c r="H55" s="491">
        <f t="shared" si="9"/>
        <v>244402.50258407387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564078.56097560935</v>
      </c>
      <c r="E56" s="522">
        <f>IF(+I14&lt;F55,I14,D56)</f>
        <v>171342</v>
      </c>
      <c r="F56" s="523">
        <f t="shared" si="7"/>
        <v>392736.56097560935</v>
      </c>
      <c r="G56" s="524">
        <f t="shared" si="8"/>
        <v>225136.10613593482</v>
      </c>
      <c r="H56" s="491">
        <f t="shared" si="9"/>
        <v>225136.10613593482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392736.56097560935</v>
      </c>
      <c r="E57" s="522">
        <f>IF(+I14&lt;F56,I14,D57)</f>
        <v>171342</v>
      </c>
      <c r="F57" s="523">
        <f t="shared" si="7"/>
        <v>221394.56097560935</v>
      </c>
      <c r="G57" s="524">
        <f t="shared" si="8"/>
        <v>205869.70968779578</v>
      </c>
      <c r="H57" s="491">
        <f t="shared" si="9"/>
        <v>205869.70968779578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221394.56097560935</v>
      </c>
      <c r="E58" s="522">
        <f>IF(+I14&lt;F57,I14,D58)</f>
        <v>171342</v>
      </c>
      <c r="F58" s="523">
        <f t="shared" si="7"/>
        <v>50052.560975609347</v>
      </c>
      <c r="G58" s="524">
        <f t="shared" si="8"/>
        <v>186603.31323965674</v>
      </c>
      <c r="H58" s="491">
        <f t="shared" si="9"/>
        <v>186603.31323965674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50052.560975609347</v>
      </c>
      <c r="E59" s="522">
        <f>IF(+I14&lt;F58,I14,D59)</f>
        <v>50052.560975609347</v>
      </c>
      <c r="F59" s="523">
        <f t="shared" si="7"/>
        <v>0</v>
      </c>
      <c r="G59" s="524">
        <f t="shared" si="8"/>
        <v>52866.618483402948</v>
      </c>
      <c r="H59" s="491">
        <f t="shared" si="9"/>
        <v>52866.618483402948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7196364</v>
      </c>
      <c r="F73" s="375"/>
      <c r="G73" s="375">
        <f>SUM(G17:G72)</f>
        <v>24199412.406631738</v>
      </c>
      <c r="H73" s="375">
        <f>SUM(H17:H72)</f>
        <v>24199412.406631738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873342.3819354173</v>
      </c>
      <c r="N87" s="546">
        <f>IF(J92&lt;D11,0,VLOOKUP(J92,C17:O72,11))</f>
        <v>873342.3819354173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909048.49398459145</v>
      </c>
      <c r="N88" s="550">
        <f>IF(J92&lt;D11,0,VLOOKUP(J92,C99:P154,7))</f>
        <v>909048.49398459145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35706.112049174146</v>
      </c>
      <c r="N89" s="555">
        <f>+N88-N87</f>
        <v>35706.112049174146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7196364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171342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10">+I99-H99</f>
        <v>0</v>
      </c>
      <c r="K99" s="514"/>
      <c r="L99" s="512">
        <f>+H99</f>
        <v>461070.82780968421</v>
      </c>
      <c r="M99" s="513">
        <f t="shared" ref="M99:M101" si="11">IF(L99&lt;&gt;0,+H99-L99,0)</f>
        <v>0</v>
      </c>
      <c r="N99" s="512">
        <f>+I99</f>
        <v>461070.82780968421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7110704.3452380951</v>
      </c>
      <c r="E100" s="630">
        <v>167357.3023255814</v>
      </c>
      <c r="F100" s="631">
        <v>6943347.0429125139</v>
      </c>
      <c r="G100" s="631">
        <v>7027025.694075305</v>
      </c>
      <c r="H100" s="633">
        <v>919533.97318451235</v>
      </c>
      <c r="I100" s="634">
        <v>919533.97318451235</v>
      </c>
      <c r="J100" s="514">
        <f t="shared" si="10"/>
        <v>0</v>
      </c>
      <c r="K100" s="514"/>
      <c r="L100" s="655">
        <f>+H100</f>
        <v>919533.97318451235</v>
      </c>
      <c r="M100" s="514">
        <f t="shared" si="11"/>
        <v>0</v>
      </c>
      <c r="N100" s="655">
        <f>+I100</f>
        <v>919533.97318451235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2020</v>
      </c>
      <c r="D101" s="629">
        <v>6943347.0429125139</v>
      </c>
      <c r="E101" s="630">
        <v>171342</v>
      </c>
      <c r="F101" s="631">
        <v>6772005.0429125139</v>
      </c>
      <c r="G101" s="631">
        <v>6857676.0429125139</v>
      </c>
      <c r="H101" s="633">
        <v>909048.49398459145</v>
      </c>
      <c r="I101" s="634">
        <v>909048.49398459145</v>
      </c>
      <c r="J101" s="514">
        <f t="shared" si="10"/>
        <v>0</v>
      </c>
      <c r="K101" s="514"/>
      <c r="L101" s="655">
        <f>+H101</f>
        <v>909048.49398459145</v>
      </c>
      <c r="M101" s="514">
        <f t="shared" si="11"/>
        <v>0</v>
      </c>
      <c r="N101" s="655">
        <f>+I101</f>
        <v>909048.49398459145</v>
      </c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2021</v>
      </c>
      <c r="D102" s="374">
        <f>IF(F101+SUM(E$99:E101)=D$92,F101,D$92-SUM(E$99:E101))</f>
        <v>6772005.0429125139</v>
      </c>
      <c r="E102" s="522">
        <f>IF(+J96&lt;F101,J96,D102)</f>
        <v>171342</v>
      </c>
      <c r="F102" s="523">
        <f t="shared" ref="F102:F154" si="15">+D102-E102</f>
        <v>6600663.0429125139</v>
      </c>
      <c r="G102" s="523">
        <f t="shared" ref="G102:G154" si="16">+(F102+D102)/2</f>
        <v>6686334.0429125139</v>
      </c>
      <c r="H102" s="526">
        <f t="shared" ref="H102:H154" si="17">+J$94*G102+E102</f>
        <v>923180.79291382665</v>
      </c>
      <c r="I102" s="577">
        <f t="shared" ref="I102:I154" si="18">+J$95*G102+E102</f>
        <v>923180.79291382665</v>
      </c>
      <c r="J102" s="514">
        <f t="shared" si="10"/>
        <v>0</v>
      </c>
      <c r="K102" s="514"/>
      <c r="L102" s="525"/>
      <c r="M102" s="514">
        <f t="shared" ref="M102:M130" si="19">IF(L102&lt;&gt;0,+H102-L102,0)</f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2022</v>
      </c>
      <c r="D103" s="374">
        <f>IF(F102+SUM(E$99:E102)=D$92,F102,D$92-SUM(E$99:E102))</f>
        <v>6600663.0429125139</v>
      </c>
      <c r="E103" s="522">
        <f>IF(+J96&lt;F102,J96,D103)</f>
        <v>171342</v>
      </c>
      <c r="F103" s="523">
        <f t="shared" si="15"/>
        <v>6429321.0429125139</v>
      </c>
      <c r="G103" s="523">
        <f t="shared" si="16"/>
        <v>6514992.0429125139</v>
      </c>
      <c r="H103" s="526">
        <f t="shared" si="17"/>
        <v>903914.39646568755</v>
      </c>
      <c r="I103" s="577">
        <f t="shared" si="18"/>
        <v>903914.39646568755</v>
      </c>
      <c r="J103" s="514">
        <f t="shared" si="10"/>
        <v>0</v>
      </c>
      <c r="K103" s="514"/>
      <c r="L103" s="525"/>
      <c r="M103" s="514">
        <f t="shared" si="19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2023</v>
      </c>
      <c r="D104" s="374">
        <f>IF(F103+SUM(E$99:E103)=D$92,F103,D$92-SUM(E$99:E103))</f>
        <v>6429321.0429125139</v>
      </c>
      <c r="E104" s="522">
        <f>IF(+J96&lt;F103,J96,D104)</f>
        <v>171342</v>
      </c>
      <c r="F104" s="523">
        <f t="shared" si="15"/>
        <v>6257979.0429125139</v>
      </c>
      <c r="G104" s="523">
        <f t="shared" si="16"/>
        <v>6343650.0429125139</v>
      </c>
      <c r="H104" s="526">
        <f t="shared" si="17"/>
        <v>884648.00001754856</v>
      </c>
      <c r="I104" s="577">
        <f t="shared" si="18"/>
        <v>884648.00001754856</v>
      </c>
      <c r="J104" s="514">
        <f t="shared" si="10"/>
        <v>0</v>
      </c>
      <c r="K104" s="514"/>
      <c r="L104" s="525"/>
      <c r="M104" s="514">
        <f t="shared" si="19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2024</v>
      </c>
      <c r="D105" s="374">
        <f>IF(F104+SUM(E$99:E104)=D$92,F104,D$92-SUM(E$99:E104))</f>
        <v>6257979.0429125139</v>
      </c>
      <c r="E105" s="522">
        <f>IF(+J96&lt;F104,J96,D105)</f>
        <v>171342</v>
      </c>
      <c r="F105" s="523">
        <f t="shared" si="15"/>
        <v>6086637.0429125139</v>
      </c>
      <c r="G105" s="523">
        <f t="shared" si="16"/>
        <v>6172308.0429125139</v>
      </c>
      <c r="H105" s="526">
        <f t="shared" si="17"/>
        <v>865381.60356940946</v>
      </c>
      <c r="I105" s="577">
        <f t="shared" si="18"/>
        <v>865381.60356940946</v>
      </c>
      <c r="J105" s="514">
        <f t="shared" si="10"/>
        <v>0</v>
      </c>
      <c r="K105" s="514"/>
      <c r="L105" s="525"/>
      <c r="M105" s="514">
        <f t="shared" si="19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2025</v>
      </c>
      <c r="D106" s="374">
        <f>IF(F105+SUM(E$99:E105)=D$92,F105,D$92-SUM(E$99:E105))</f>
        <v>6086637.0429125139</v>
      </c>
      <c r="E106" s="522">
        <f>IF(+J96&lt;F105,J96,D106)</f>
        <v>171342</v>
      </c>
      <c r="F106" s="523">
        <f t="shared" si="15"/>
        <v>5915295.0429125139</v>
      </c>
      <c r="G106" s="523">
        <f t="shared" si="16"/>
        <v>6000966.0429125139</v>
      </c>
      <c r="H106" s="526">
        <f t="shared" si="17"/>
        <v>846115.20712127036</v>
      </c>
      <c r="I106" s="577">
        <f t="shared" si="18"/>
        <v>846115.20712127036</v>
      </c>
      <c r="J106" s="514">
        <f t="shared" si="10"/>
        <v>0</v>
      </c>
      <c r="K106" s="514"/>
      <c r="L106" s="525"/>
      <c r="M106" s="514">
        <f t="shared" si="19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2026</v>
      </c>
      <c r="D107" s="374">
        <f>IF(F106+SUM(E$99:E106)=D$92,F106,D$92-SUM(E$99:E106))</f>
        <v>5915295.0429125139</v>
      </c>
      <c r="E107" s="522">
        <f>IF(+J96&lt;F106,J96,D107)</f>
        <v>171342</v>
      </c>
      <c r="F107" s="523">
        <f t="shared" si="15"/>
        <v>5743953.0429125139</v>
      </c>
      <c r="G107" s="523">
        <f t="shared" si="16"/>
        <v>5829624.0429125139</v>
      </c>
      <c r="H107" s="526">
        <f t="shared" si="17"/>
        <v>826848.81067313137</v>
      </c>
      <c r="I107" s="577">
        <f t="shared" si="18"/>
        <v>826848.81067313137</v>
      </c>
      <c r="J107" s="514">
        <f t="shared" si="10"/>
        <v>0</v>
      </c>
      <c r="K107" s="514"/>
      <c r="L107" s="525"/>
      <c r="M107" s="514">
        <f t="shared" si="19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2027</v>
      </c>
      <c r="D108" s="374">
        <f>IF(F107+SUM(E$99:E107)=D$92,F107,D$92-SUM(E$99:E107))</f>
        <v>5743953.0429125139</v>
      </c>
      <c r="E108" s="522">
        <f>IF(+J96&lt;F107,J96,D108)</f>
        <v>171342</v>
      </c>
      <c r="F108" s="523">
        <f t="shared" si="15"/>
        <v>5572611.0429125139</v>
      </c>
      <c r="G108" s="523">
        <f t="shared" si="16"/>
        <v>5658282.0429125139</v>
      </c>
      <c r="H108" s="526">
        <f t="shared" si="17"/>
        <v>807582.41422499227</v>
      </c>
      <c r="I108" s="577">
        <f t="shared" si="18"/>
        <v>807582.41422499227</v>
      </c>
      <c r="J108" s="514">
        <f t="shared" si="10"/>
        <v>0</v>
      </c>
      <c r="K108" s="514"/>
      <c r="L108" s="525"/>
      <c r="M108" s="514">
        <f t="shared" si="19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2028</v>
      </c>
      <c r="D109" s="374">
        <f>IF(F108+SUM(E$99:E108)=D$92,F108,D$92-SUM(E$99:E108))</f>
        <v>5572611.0429125139</v>
      </c>
      <c r="E109" s="522">
        <f>IF(+J96&lt;F108,J96,D109)</f>
        <v>171342</v>
      </c>
      <c r="F109" s="523">
        <f t="shared" si="15"/>
        <v>5401269.0429125139</v>
      </c>
      <c r="G109" s="523">
        <f t="shared" si="16"/>
        <v>5486940.0429125139</v>
      </c>
      <c r="H109" s="526">
        <f t="shared" si="17"/>
        <v>788316.01777685329</v>
      </c>
      <c r="I109" s="577">
        <f t="shared" si="18"/>
        <v>788316.01777685329</v>
      </c>
      <c r="J109" s="514">
        <f t="shared" si="10"/>
        <v>0</v>
      </c>
      <c r="K109" s="514"/>
      <c r="L109" s="525"/>
      <c r="M109" s="514">
        <f t="shared" si="19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2029</v>
      </c>
      <c r="D110" s="374">
        <f>IF(F109+SUM(E$99:E109)=D$92,F109,D$92-SUM(E$99:E109))</f>
        <v>5401269.0429125139</v>
      </c>
      <c r="E110" s="522">
        <f>IF(+J96&lt;F109,J96,D110)</f>
        <v>171342</v>
      </c>
      <c r="F110" s="523">
        <f t="shared" si="15"/>
        <v>5229927.0429125139</v>
      </c>
      <c r="G110" s="523">
        <f t="shared" si="16"/>
        <v>5315598.0429125139</v>
      </c>
      <c r="H110" s="526">
        <f t="shared" si="17"/>
        <v>769049.62132871419</v>
      </c>
      <c r="I110" s="577">
        <f t="shared" si="18"/>
        <v>769049.62132871419</v>
      </c>
      <c r="J110" s="514">
        <f t="shared" si="10"/>
        <v>0</v>
      </c>
      <c r="K110" s="514"/>
      <c r="L110" s="525"/>
      <c r="M110" s="514">
        <f t="shared" si="19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2030</v>
      </c>
      <c r="D111" s="374">
        <f>IF(F110+SUM(E$99:E110)=D$92,F110,D$92-SUM(E$99:E110))</f>
        <v>5229927.0429125139</v>
      </c>
      <c r="E111" s="522">
        <f>IF(+J96&lt;F110,J96,D111)</f>
        <v>171342</v>
      </c>
      <c r="F111" s="523">
        <f t="shared" si="15"/>
        <v>5058585.0429125139</v>
      </c>
      <c r="G111" s="523">
        <f t="shared" si="16"/>
        <v>5144256.0429125139</v>
      </c>
      <c r="H111" s="526">
        <f t="shared" si="17"/>
        <v>749783.2248805752</v>
      </c>
      <c r="I111" s="577">
        <f t="shared" si="18"/>
        <v>749783.2248805752</v>
      </c>
      <c r="J111" s="514">
        <f t="shared" si="10"/>
        <v>0</v>
      </c>
      <c r="K111" s="514"/>
      <c r="L111" s="525"/>
      <c r="M111" s="514">
        <f t="shared" si="19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2031</v>
      </c>
      <c r="D112" s="374">
        <f>IF(F111+SUM(E$99:E111)=D$92,F111,D$92-SUM(E$99:E111))</f>
        <v>5058585.0429125139</v>
      </c>
      <c r="E112" s="522">
        <f>IF(+J96&lt;F111,J96,D112)</f>
        <v>171342</v>
      </c>
      <c r="F112" s="523">
        <f t="shared" si="15"/>
        <v>4887243.0429125139</v>
      </c>
      <c r="G112" s="523">
        <f t="shared" si="16"/>
        <v>4972914.0429125139</v>
      </c>
      <c r="H112" s="526">
        <f t="shared" si="17"/>
        <v>730516.8284324361</v>
      </c>
      <c r="I112" s="577">
        <f t="shared" si="18"/>
        <v>730516.8284324361</v>
      </c>
      <c r="J112" s="514">
        <f t="shared" si="10"/>
        <v>0</v>
      </c>
      <c r="K112" s="514"/>
      <c r="L112" s="525"/>
      <c r="M112" s="514">
        <f t="shared" si="19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2032</v>
      </c>
      <c r="D113" s="374">
        <f>IF(F112+SUM(E$99:E112)=D$92,F112,D$92-SUM(E$99:E112))</f>
        <v>4887243.0429125139</v>
      </c>
      <c r="E113" s="522">
        <f>IF(+J96&lt;F112,J96,D113)</f>
        <v>171342</v>
      </c>
      <c r="F113" s="523">
        <f t="shared" si="15"/>
        <v>4715901.0429125139</v>
      </c>
      <c r="G113" s="523">
        <f t="shared" si="16"/>
        <v>4801572.0429125139</v>
      </c>
      <c r="H113" s="526">
        <f t="shared" si="17"/>
        <v>711250.43198429712</v>
      </c>
      <c r="I113" s="577">
        <f t="shared" si="18"/>
        <v>711250.43198429712</v>
      </c>
      <c r="J113" s="514">
        <f t="shared" si="10"/>
        <v>0</v>
      </c>
      <c r="K113" s="514"/>
      <c r="L113" s="525"/>
      <c r="M113" s="514">
        <f t="shared" si="19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2033</v>
      </c>
      <c r="D114" s="374">
        <f>IF(F113+SUM(E$99:E113)=D$92,F113,D$92-SUM(E$99:E113))</f>
        <v>4715901.0429125139</v>
      </c>
      <c r="E114" s="522">
        <f>IF(+J96&lt;F113,J96,D114)</f>
        <v>171342</v>
      </c>
      <c r="F114" s="523">
        <f t="shared" si="15"/>
        <v>4544559.0429125139</v>
      </c>
      <c r="G114" s="523">
        <f t="shared" si="16"/>
        <v>4630230.0429125139</v>
      </c>
      <c r="H114" s="526">
        <f t="shared" si="17"/>
        <v>691984.03553615802</v>
      </c>
      <c r="I114" s="577">
        <f t="shared" si="18"/>
        <v>691984.03553615802</v>
      </c>
      <c r="J114" s="514">
        <f t="shared" si="10"/>
        <v>0</v>
      </c>
      <c r="K114" s="514"/>
      <c r="L114" s="525"/>
      <c r="M114" s="514">
        <f t="shared" si="19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2034</v>
      </c>
      <c r="D115" s="374">
        <f>IF(F114+SUM(E$99:E114)=D$92,F114,D$92-SUM(E$99:E114))</f>
        <v>4544559.0429125139</v>
      </c>
      <c r="E115" s="522">
        <f>IF(+J96&lt;F114,J96,D115)</f>
        <v>171342</v>
      </c>
      <c r="F115" s="523">
        <f t="shared" si="15"/>
        <v>4373217.0429125139</v>
      </c>
      <c r="G115" s="523">
        <f t="shared" si="16"/>
        <v>4458888.0429125139</v>
      </c>
      <c r="H115" s="526">
        <f t="shared" si="17"/>
        <v>672717.63908801903</v>
      </c>
      <c r="I115" s="577">
        <f t="shared" si="18"/>
        <v>672717.63908801903</v>
      </c>
      <c r="J115" s="514">
        <f t="shared" si="10"/>
        <v>0</v>
      </c>
      <c r="K115" s="514"/>
      <c r="L115" s="525"/>
      <c r="M115" s="514">
        <f t="shared" si="19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2035</v>
      </c>
      <c r="D116" s="374">
        <f>IF(F115+SUM(E$99:E115)=D$92,F115,D$92-SUM(E$99:E115))</f>
        <v>4373217.0429125139</v>
      </c>
      <c r="E116" s="522">
        <f>IF(+J96&lt;F115,J96,D116)</f>
        <v>171342</v>
      </c>
      <c r="F116" s="523">
        <f t="shared" si="15"/>
        <v>4201875.0429125139</v>
      </c>
      <c r="G116" s="523">
        <f t="shared" si="16"/>
        <v>4287546.0429125139</v>
      </c>
      <c r="H116" s="526">
        <f t="shared" si="17"/>
        <v>653451.24263987993</v>
      </c>
      <c r="I116" s="577">
        <f t="shared" si="18"/>
        <v>653451.24263987993</v>
      </c>
      <c r="J116" s="514">
        <f t="shared" si="10"/>
        <v>0</v>
      </c>
      <c r="K116" s="514"/>
      <c r="L116" s="525"/>
      <c r="M116" s="514">
        <f t="shared" si="19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2036</v>
      </c>
      <c r="D117" s="374">
        <f>IF(F116+SUM(E$99:E116)=D$92,F116,D$92-SUM(E$99:E116))</f>
        <v>4201875.0429125139</v>
      </c>
      <c r="E117" s="522">
        <f>IF(+J96&lt;F116,J96,D117)</f>
        <v>171342</v>
      </c>
      <c r="F117" s="523">
        <f t="shared" si="15"/>
        <v>4030533.0429125139</v>
      </c>
      <c r="G117" s="523">
        <f t="shared" si="16"/>
        <v>4116204.0429125139</v>
      </c>
      <c r="H117" s="526">
        <f t="shared" si="17"/>
        <v>634184.84619174083</v>
      </c>
      <c r="I117" s="577">
        <f t="shared" si="18"/>
        <v>634184.84619174083</v>
      </c>
      <c r="J117" s="514">
        <f t="shared" si="10"/>
        <v>0</v>
      </c>
      <c r="K117" s="514"/>
      <c r="L117" s="525"/>
      <c r="M117" s="514">
        <f t="shared" si="19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2037</v>
      </c>
      <c r="D118" s="374">
        <f>IF(F117+SUM(E$99:E117)=D$92,F117,D$92-SUM(E$99:E117))</f>
        <v>4030533.0429125139</v>
      </c>
      <c r="E118" s="522">
        <f>IF(+J96&lt;F117,J96,D118)</f>
        <v>171342</v>
      </c>
      <c r="F118" s="523">
        <f t="shared" si="15"/>
        <v>3859191.0429125139</v>
      </c>
      <c r="G118" s="523">
        <f t="shared" si="16"/>
        <v>3944862.0429125139</v>
      </c>
      <c r="H118" s="526">
        <f t="shared" si="17"/>
        <v>614918.44974360173</v>
      </c>
      <c r="I118" s="577">
        <f t="shared" si="18"/>
        <v>614918.44974360173</v>
      </c>
      <c r="J118" s="514">
        <f t="shared" si="10"/>
        <v>0</v>
      </c>
      <c r="K118" s="514"/>
      <c r="L118" s="525"/>
      <c r="M118" s="514">
        <f t="shared" si="19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2038</v>
      </c>
      <c r="D119" s="374">
        <f>IF(F118+SUM(E$99:E118)=D$92,F118,D$92-SUM(E$99:E118))</f>
        <v>3859191.0429125139</v>
      </c>
      <c r="E119" s="522">
        <f>IF(+J96&lt;F118,J96,D119)</f>
        <v>171342</v>
      </c>
      <c r="F119" s="523">
        <f t="shared" si="15"/>
        <v>3687849.0429125139</v>
      </c>
      <c r="G119" s="523">
        <f t="shared" si="16"/>
        <v>3773520.0429125139</v>
      </c>
      <c r="H119" s="526">
        <f t="shared" si="17"/>
        <v>595652.05329546274</v>
      </c>
      <c r="I119" s="577">
        <f t="shared" si="18"/>
        <v>595652.05329546274</v>
      </c>
      <c r="J119" s="514">
        <f t="shared" si="10"/>
        <v>0</v>
      </c>
      <c r="K119" s="514"/>
      <c r="L119" s="525"/>
      <c r="M119" s="514">
        <f t="shared" si="19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2039</v>
      </c>
      <c r="D120" s="374">
        <f>IF(F119+SUM(E$99:E119)=D$92,F119,D$92-SUM(E$99:E119))</f>
        <v>3687849.0429125139</v>
      </c>
      <c r="E120" s="522">
        <f>IF(+J96&lt;F119,J96,D120)</f>
        <v>171342</v>
      </c>
      <c r="F120" s="523">
        <f t="shared" si="15"/>
        <v>3516507.0429125139</v>
      </c>
      <c r="G120" s="523">
        <f t="shared" si="16"/>
        <v>3602178.0429125139</v>
      </c>
      <c r="H120" s="526">
        <f t="shared" si="17"/>
        <v>576385.65684732376</v>
      </c>
      <c r="I120" s="577">
        <f t="shared" si="18"/>
        <v>576385.65684732376</v>
      </c>
      <c r="J120" s="514">
        <f t="shared" si="10"/>
        <v>0</v>
      </c>
      <c r="K120" s="514"/>
      <c r="L120" s="525"/>
      <c r="M120" s="514">
        <f t="shared" si="19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2040</v>
      </c>
      <c r="D121" s="374">
        <f>IF(F120+SUM(E$99:E120)=D$92,F120,D$92-SUM(E$99:E120))</f>
        <v>3516507.0429125139</v>
      </c>
      <c r="E121" s="522">
        <f>IF(+J96&lt;F120,J96,D121)</f>
        <v>171342</v>
      </c>
      <c r="F121" s="523">
        <f t="shared" si="15"/>
        <v>3345165.0429125139</v>
      </c>
      <c r="G121" s="523">
        <f t="shared" si="16"/>
        <v>3430836.0429125139</v>
      </c>
      <c r="H121" s="526">
        <f t="shared" si="17"/>
        <v>557119.26039918466</v>
      </c>
      <c r="I121" s="577">
        <f t="shared" si="18"/>
        <v>557119.26039918466</v>
      </c>
      <c r="J121" s="514">
        <f t="shared" si="10"/>
        <v>0</v>
      </c>
      <c r="K121" s="514"/>
      <c r="L121" s="525"/>
      <c r="M121" s="514">
        <f t="shared" si="19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2041</v>
      </c>
      <c r="D122" s="374">
        <f>IF(F121+SUM(E$99:E121)=D$92,F121,D$92-SUM(E$99:E121))</f>
        <v>3345165.0429125139</v>
      </c>
      <c r="E122" s="522">
        <f>IF(+J96&lt;F121,J96,D122)</f>
        <v>171342</v>
      </c>
      <c r="F122" s="523">
        <f t="shared" si="15"/>
        <v>3173823.0429125139</v>
      </c>
      <c r="G122" s="523">
        <f t="shared" si="16"/>
        <v>3259494.0429125139</v>
      </c>
      <c r="H122" s="526">
        <f t="shared" si="17"/>
        <v>537852.86395104555</v>
      </c>
      <c r="I122" s="577">
        <f t="shared" si="18"/>
        <v>537852.86395104555</v>
      </c>
      <c r="J122" s="514">
        <f t="shared" si="10"/>
        <v>0</v>
      </c>
      <c r="K122" s="514"/>
      <c r="L122" s="525"/>
      <c r="M122" s="514">
        <f t="shared" si="19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2042</v>
      </c>
      <c r="D123" s="374">
        <f>IF(F122+SUM(E$99:E122)=D$92,F122,D$92-SUM(E$99:E122))</f>
        <v>3173823.0429125139</v>
      </c>
      <c r="E123" s="522">
        <f>IF(+J96&lt;F122,J96,D123)</f>
        <v>171342</v>
      </c>
      <c r="F123" s="523">
        <f t="shared" si="15"/>
        <v>3002481.0429125139</v>
      </c>
      <c r="G123" s="523">
        <f t="shared" si="16"/>
        <v>3088152.0429125139</v>
      </c>
      <c r="H123" s="526">
        <f t="shared" si="17"/>
        <v>518586.46750290657</v>
      </c>
      <c r="I123" s="577">
        <f t="shared" si="18"/>
        <v>518586.46750290657</v>
      </c>
      <c r="J123" s="514">
        <f t="shared" si="10"/>
        <v>0</v>
      </c>
      <c r="K123" s="514"/>
      <c r="L123" s="525"/>
      <c r="M123" s="514">
        <f t="shared" si="19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2043</v>
      </c>
      <c r="D124" s="374">
        <f>IF(F123+SUM(E$99:E123)=D$92,F123,D$92-SUM(E$99:E123))</f>
        <v>3002481.0429125139</v>
      </c>
      <c r="E124" s="522">
        <f>IF(+J96&lt;F123,J96,D124)</f>
        <v>171342</v>
      </c>
      <c r="F124" s="523">
        <f t="shared" si="15"/>
        <v>2831139.0429125139</v>
      </c>
      <c r="G124" s="523">
        <f t="shared" si="16"/>
        <v>2916810.0429125139</v>
      </c>
      <c r="H124" s="526">
        <f t="shared" si="17"/>
        <v>499320.07105476747</v>
      </c>
      <c r="I124" s="577">
        <f t="shared" si="18"/>
        <v>499320.07105476747</v>
      </c>
      <c r="J124" s="514">
        <f t="shared" si="10"/>
        <v>0</v>
      </c>
      <c r="K124" s="514"/>
      <c r="L124" s="525"/>
      <c r="M124" s="514">
        <f t="shared" si="19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2044</v>
      </c>
      <c r="D125" s="374">
        <f>IF(F124+SUM(E$99:E124)=D$92,F124,D$92-SUM(E$99:E124))</f>
        <v>2831139.0429125139</v>
      </c>
      <c r="E125" s="522">
        <f>IF(+J96&lt;F124,J96,D125)</f>
        <v>171342</v>
      </c>
      <c r="F125" s="523">
        <f t="shared" si="15"/>
        <v>2659797.0429125139</v>
      </c>
      <c r="G125" s="523">
        <f t="shared" si="16"/>
        <v>2745468.0429125139</v>
      </c>
      <c r="H125" s="526">
        <f t="shared" si="17"/>
        <v>480053.67460662842</v>
      </c>
      <c r="I125" s="577">
        <f t="shared" si="18"/>
        <v>480053.67460662842</v>
      </c>
      <c r="J125" s="514">
        <f t="shared" si="10"/>
        <v>0</v>
      </c>
      <c r="K125" s="514"/>
      <c r="L125" s="525"/>
      <c r="M125" s="514">
        <f t="shared" si="19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2045</v>
      </c>
      <c r="D126" s="374">
        <f>IF(F125+SUM(E$99:E125)=D$92,F125,D$92-SUM(E$99:E125))</f>
        <v>2659797.0429125139</v>
      </c>
      <c r="E126" s="522">
        <f>IF(+J96&lt;F125,J96,D126)</f>
        <v>171342</v>
      </c>
      <c r="F126" s="523">
        <f t="shared" si="15"/>
        <v>2488455.0429125139</v>
      </c>
      <c r="G126" s="523">
        <f t="shared" si="16"/>
        <v>2574126.0429125139</v>
      </c>
      <c r="H126" s="526">
        <f t="shared" si="17"/>
        <v>460787.27815848938</v>
      </c>
      <c r="I126" s="577">
        <f t="shared" si="18"/>
        <v>460787.27815848938</v>
      </c>
      <c r="J126" s="514">
        <f t="shared" si="10"/>
        <v>0</v>
      </c>
      <c r="K126" s="514"/>
      <c r="L126" s="525"/>
      <c r="M126" s="514">
        <f t="shared" si="19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2046</v>
      </c>
      <c r="D127" s="374">
        <f>IF(F126+SUM(E$99:E126)=D$92,F126,D$92-SUM(E$99:E126))</f>
        <v>2488455.0429125139</v>
      </c>
      <c r="E127" s="522">
        <f>IF(+J96&lt;F126,J96,D127)</f>
        <v>171342</v>
      </c>
      <c r="F127" s="523">
        <f t="shared" si="15"/>
        <v>2317113.0429125139</v>
      </c>
      <c r="G127" s="523">
        <f t="shared" si="16"/>
        <v>2402784.0429125139</v>
      </c>
      <c r="H127" s="526">
        <f t="shared" si="17"/>
        <v>441520.88171035034</v>
      </c>
      <c r="I127" s="577">
        <f t="shared" si="18"/>
        <v>441520.88171035034</v>
      </c>
      <c r="J127" s="514">
        <f t="shared" si="10"/>
        <v>0</v>
      </c>
      <c r="K127" s="514"/>
      <c r="L127" s="525"/>
      <c r="M127" s="514">
        <f t="shared" si="19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2047</v>
      </c>
      <c r="D128" s="374">
        <f>IF(F127+SUM(E$99:E127)=D$92,F127,D$92-SUM(E$99:E127))</f>
        <v>2317113.0429125139</v>
      </c>
      <c r="E128" s="522">
        <f>IF(+J96&lt;F127,J96,D128)</f>
        <v>171342</v>
      </c>
      <c r="F128" s="523">
        <f t="shared" si="15"/>
        <v>2145771.0429125139</v>
      </c>
      <c r="G128" s="523">
        <f t="shared" si="16"/>
        <v>2231442.0429125139</v>
      </c>
      <c r="H128" s="526">
        <f t="shared" si="17"/>
        <v>422254.4852622113</v>
      </c>
      <c r="I128" s="577">
        <f t="shared" si="18"/>
        <v>422254.4852622113</v>
      </c>
      <c r="J128" s="514">
        <f t="shared" si="10"/>
        <v>0</v>
      </c>
      <c r="K128" s="514"/>
      <c r="L128" s="525"/>
      <c r="M128" s="514">
        <f t="shared" si="19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2048</v>
      </c>
      <c r="D129" s="374">
        <f>IF(F128+SUM(E$99:E128)=D$92,F128,D$92-SUM(E$99:E128))</f>
        <v>2145771.0429125139</v>
      </c>
      <c r="E129" s="522">
        <f>IF(+J96&lt;F128,J96,D129)</f>
        <v>171342</v>
      </c>
      <c r="F129" s="523">
        <f t="shared" si="15"/>
        <v>1974429.0429125139</v>
      </c>
      <c r="G129" s="523">
        <f t="shared" si="16"/>
        <v>2060100.0429125139</v>
      </c>
      <c r="H129" s="526">
        <f t="shared" si="17"/>
        <v>402988.08881407225</v>
      </c>
      <c r="I129" s="577">
        <f t="shared" si="18"/>
        <v>402988.08881407225</v>
      </c>
      <c r="J129" s="514">
        <f t="shared" si="10"/>
        <v>0</v>
      </c>
      <c r="K129" s="514"/>
      <c r="L129" s="525"/>
      <c r="M129" s="514">
        <f t="shared" si="19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2049</v>
      </c>
      <c r="D130" s="374">
        <f>IF(F129+SUM(E$99:E129)=D$92,F129,D$92-SUM(E$99:E129))</f>
        <v>1974429.0429125139</v>
      </c>
      <c r="E130" s="522">
        <f>IF(+J96&lt;F129,J96,D130)</f>
        <v>171342</v>
      </c>
      <c r="F130" s="523">
        <f t="shared" si="15"/>
        <v>1803087.0429125139</v>
      </c>
      <c r="G130" s="523">
        <f t="shared" si="16"/>
        <v>1888758.0429125139</v>
      </c>
      <c r="H130" s="526">
        <f t="shared" si="17"/>
        <v>383721.69236593321</v>
      </c>
      <c r="I130" s="577">
        <f t="shared" si="18"/>
        <v>383721.69236593321</v>
      </c>
      <c r="J130" s="514">
        <f t="shared" si="10"/>
        <v>0</v>
      </c>
      <c r="K130" s="514"/>
      <c r="L130" s="525"/>
      <c r="M130" s="514">
        <f t="shared" si="19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2050</v>
      </c>
      <c r="D131" s="374">
        <f>IF(F130+SUM(E$99:E130)=D$92,F130,D$92-SUM(E$99:E130))</f>
        <v>1803087.0429125139</v>
      </c>
      <c r="E131" s="522">
        <f>IF(+J96&lt;F130,J96,D131)</f>
        <v>171342</v>
      </c>
      <c r="F131" s="523">
        <f t="shared" si="15"/>
        <v>1631745.0429125139</v>
      </c>
      <c r="G131" s="523">
        <f t="shared" si="16"/>
        <v>1717416.0429125139</v>
      </c>
      <c r="H131" s="526">
        <f t="shared" si="17"/>
        <v>364455.29591779411</v>
      </c>
      <c r="I131" s="577">
        <f t="shared" si="18"/>
        <v>364455.29591779411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>
      <c r="B132" s="195" t="str">
        <f t="shared" si="14"/>
        <v/>
      </c>
      <c r="C132" s="507">
        <f>IF(D93="","-",+C131+1)</f>
        <v>2051</v>
      </c>
      <c r="D132" s="374">
        <f>IF(F131+SUM(E$99:E131)=D$92,F131,D$92-SUM(E$99:E131))</f>
        <v>1631745.0429125139</v>
      </c>
      <c r="E132" s="522">
        <f>IF(+J96&lt;F131,J96,D132)</f>
        <v>171342</v>
      </c>
      <c r="F132" s="523">
        <f t="shared" si="15"/>
        <v>1460403.0429125139</v>
      </c>
      <c r="G132" s="523">
        <f t="shared" si="16"/>
        <v>1546074.0429125139</v>
      </c>
      <c r="H132" s="526">
        <f t="shared" si="17"/>
        <v>345188.89946965512</v>
      </c>
      <c r="I132" s="577">
        <f t="shared" si="18"/>
        <v>345188.89946965512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>
      <c r="B133" s="195" t="str">
        <f t="shared" si="14"/>
        <v/>
      </c>
      <c r="C133" s="507">
        <f>IF(D93="","-",+C132+1)</f>
        <v>2052</v>
      </c>
      <c r="D133" s="374">
        <f>IF(F132+SUM(E$99:E132)=D$92,F132,D$92-SUM(E$99:E132))</f>
        <v>1460403.0429125139</v>
      </c>
      <c r="E133" s="522">
        <f>IF(+J96&lt;F132,J96,D133)</f>
        <v>171342</v>
      </c>
      <c r="F133" s="523">
        <f t="shared" si="15"/>
        <v>1289061.0429125139</v>
      </c>
      <c r="G133" s="523">
        <f t="shared" si="16"/>
        <v>1374732.0429125139</v>
      </c>
      <c r="H133" s="526">
        <f t="shared" si="17"/>
        <v>325922.50302151602</v>
      </c>
      <c r="I133" s="577">
        <f t="shared" si="18"/>
        <v>325922.50302151602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>
      <c r="B134" s="195" t="str">
        <f t="shared" si="14"/>
        <v/>
      </c>
      <c r="C134" s="507">
        <f>IF(D93="","-",+C133+1)</f>
        <v>2053</v>
      </c>
      <c r="D134" s="374">
        <f>IF(F133+SUM(E$99:E133)=D$92,F133,D$92-SUM(E$99:E133))</f>
        <v>1289061.0429125139</v>
      </c>
      <c r="E134" s="522">
        <f>IF(+J96&lt;F133,J96,D134)</f>
        <v>171342</v>
      </c>
      <c r="F134" s="523">
        <f t="shared" si="15"/>
        <v>1117719.0429125139</v>
      </c>
      <c r="G134" s="523">
        <f t="shared" si="16"/>
        <v>1203390.0429125139</v>
      </c>
      <c r="H134" s="526">
        <f t="shared" si="17"/>
        <v>306656.10657337698</v>
      </c>
      <c r="I134" s="577">
        <f t="shared" si="18"/>
        <v>306656.10657337698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>
      <c r="B135" s="195" t="str">
        <f t="shared" si="14"/>
        <v/>
      </c>
      <c r="C135" s="507">
        <f>IF(D93="","-",+C134+1)</f>
        <v>2054</v>
      </c>
      <c r="D135" s="374">
        <f>IF(F134+SUM(E$99:E134)=D$92,F134,D$92-SUM(E$99:E134))</f>
        <v>1117719.0429125139</v>
      </c>
      <c r="E135" s="522">
        <f>IF(+J96&lt;F134,J96,D135)</f>
        <v>171342</v>
      </c>
      <c r="F135" s="523">
        <f t="shared" si="15"/>
        <v>946377.04291251395</v>
      </c>
      <c r="G135" s="523">
        <f t="shared" si="16"/>
        <v>1032048.0429125139</v>
      </c>
      <c r="H135" s="526">
        <f t="shared" si="17"/>
        <v>287389.71012523794</v>
      </c>
      <c r="I135" s="577">
        <f t="shared" si="18"/>
        <v>287389.71012523794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>
      <c r="B136" s="195" t="str">
        <f t="shared" si="14"/>
        <v/>
      </c>
      <c r="C136" s="507">
        <f>IF(D93="","-",+C135+1)</f>
        <v>2055</v>
      </c>
      <c r="D136" s="374">
        <f>IF(F135+SUM(E$99:E135)=D$92,F135,D$92-SUM(E$99:E135))</f>
        <v>946377.04291251395</v>
      </c>
      <c r="E136" s="522">
        <f>IF(+J96&lt;F135,J96,D136)</f>
        <v>171342</v>
      </c>
      <c r="F136" s="523">
        <f t="shared" si="15"/>
        <v>775035.04291251395</v>
      </c>
      <c r="G136" s="523">
        <f t="shared" si="16"/>
        <v>860706.04291251395</v>
      </c>
      <c r="H136" s="526">
        <f t="shared" si="17"/>
        <v>268123.31367709889</v>
      </c>
      <c r="I136" s="577">
        <f t="shared" si="18"/>
        <v>268123.31367709889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>
      <c r="B137" s="195" t="str">
        <f t="shared" si="14"/>
        <v/>
      </c>
      <c r="C137" s="507">
        <f>IF(D93="","-",+C136+1)</f>
        <v>2056</v>
      </c>
      <c r="D137" s="374">
        <f>IF(F136+SUM(E$99:E136)=D$92,F136,D$92-SUM(E$99:E136))</f>
        <v>775035.04291251395</v>
      </c>
      <c r="E137" s="522">
        <f>IF(+J96&lt;F136,J96,D137)</f>
        <v>171342</v>
      </c>
      <c r="F137" s="523">
        <f t="shared" si="15"/>
        <v>603693.04291251395</v>
      </c>
      <c r="G137" s="523">
        <f t="shared" si="16"/>
        <v>689364.04291251395</v>
      </c>
      <c r="H137" s="526">
        <f t="shared" si="17"/>
        <v>248856.91722895985</v>
      </c>
      <c r="I137" s="577">
        <f t="shared" si="18"/>
        <v>248856.91722895985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>
      <c r="B138" s="195" t="str">
        <f t="shared" si="14"/>
        <v/>
      </c>
      <c r="C138" s="507">
        <f>IF(D93="","-",+C137+1)</f>
        <v>2057</v>
      </c>
      <c r="D138" s="374">
        <f>IF(F137+SUM(E$99:E137)=D$92,F137,D$92-SUM(E$99:E137))</f>
        <v>603693.04291251395</v>
      </c>
      <c r="E138" s="522">
        <f>IF(+J96&lt;F137,J96,D138)</f>
        <v>171342</v>
      </c>
      <c r="F138" s="523">
        <f t="shared" si="15"/>
        <v>432351.04291251395</v>
      </c>
      <c r="G138" s="523">
        <f t="shared" si="16"/>
        <v>518022.04291251395</v>
      </c>
      <c r="H138" s="526">
        <f t="shared" si="17"/>
        <v>229590.52078082078</v>
      </c>
      <c r="I138" s="577">
        <f t="shared" si="18"/>
        <v>229590.52078082078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>
      <c r="B139" s="195" t="str">
        <f t="shared" si="14"/>
        <v/>
      </c>
      <c r="C139" s="507">
        <f>IF(D93="","-",+C138+1)</f>
        <v>2058</v>
      </c>
      <c r="D139" s="374">
        <f>IF(F138+SUM(E$99:E138)=D$92,F138,D$92-SUM(E$99:E138))</f>
        <v>432351.04291251395</v>
      </c>
      <c r="E139" s="522">
        <f>IF(+J96&lt;F138,J96,D139)</f>
        <v>171342</v>
      </c>
      <c r="F139" s="523">
        <f t="shared" si="15"/>
        <v>261009.04291251395</v>
      </c>
      <c r="G139" s="523">
        <f t="shared" si="16"/>
        <v>346680.04291251395</v>
      </c>
      <c r="H139" s="526">
        <f t="shared" si="17"/>
        <v>210324.12433268173</v>
      </c>
      <c r="I139" s="577">
        <f t="shared" si="18"/>
        <v>210324.12433268173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>
      <c r="B140" s="195" t="str">
        <f t="shared" si="14"/>
        <v/>
      </c>
      <c r="C140" s="507">
        <f>IF(D93="","-",+C139+1)</f>
        <v>2059</v>
      </c>
      <c r="D140" s="374">
        <f>IF(F139+SUM(E$99:E139)=D$92,F139,D$92-SUM(E$99:E139))</f>
        <v>261009.04291251395</v>
      </c>
      <c r="E140" s="522">
        <f>IF(+J96&lt;F139,J96,D140)</f>
        <v>171342</v>
      </c>
      <c r="F140" s="523">
        <f t="shared" si="15"/>
        <v>89667.042912513949</v>
      </c>
      <c r="G140" s="523">
        <f t="shared" si="16"/>
        <v>175338.04291251395</v>
      </c>
      <c r="H140" s="526">
        <f t="shared" si="17"/>
        <v>191057.72788454266</v>
      </c>
      <c r="I140" s="577">
        <f t="shared" si="18"/>
        <v>191057.72788454266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>
      <c r="B141" s="195" t="str">
        <f t="shared" si="14"/>
        <v/>
      </c>
      <c r="C141" s="507">
        <f>IF(D93="","-",+C140+1)</f>
        <v>2060</v>
      </c>
      <c r="D141" s="374">
        <f>IF(F140+SUM(E$99:E140)=D$92,F140,D$92-SUM(E$99:E140))</f>
        <v>89667.042912513949</v>
      </c>
      <c r="E141" s="522">
        <f>IF(+J96&lt;F140,J96,D141)</f>
        <v>89667.042912513949</v>
      </c>
      <c r="F141" s="523">
        <f t="shared" si="15"/>
        <v>0</v>
      </c>
      <c r="G141" s="523">
        <f t="shared" si="16"/>
        <v>44833.521456256974</v>
      </c>
      <c r="H141" s="526">
        <f t="shared" si="17"/>
        <v>94708.30774275052</v>
      </c>
      <c r="I141" s="577">
        <f t="shared" si="18"/>
        <v>94708.30774275052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>
      <c r="B142" s="195" t="str">
        <f t="shared" si="14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5"/>
        <v>0</v>
      </c>
      <c r="G142" s="523">
        <f t="shared" si="16"/>
        <v>0</v>
      </c>
      <c r="H142" s="526">
        <f t="shared" si="17"/>
        <v>0</v>
      </c>
      <c r="I142" s="577">
        <f t="shared" si="18"/>
        <v>0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>
      <c r="B143" s="195" t="str">
        <f t="shared" si="14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>
      <c r="B144" s="195" t="str">
        <f t="shared" si="14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>
      <c r="B145" s="195" t="str">
        <f t="shared" si="14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>
      <c r="B146" s="195" t="str">
        <f t="shared" si="14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>
      <c r="B147" s="195" t="str">
        <f t="shared" si="14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>
      <c r="B148" s="195" t="str">
        <f t="shared" si="14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>
      <c r="B149" s="195" t="str">
        <f t="shared" si="14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>
      <c r="B150" s="195" t="str">
        <f t="shared" si="14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>
      <c r="B151" s="195" t="str">
        <f t="shared" si="14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>
      <c r="B152" s="195" t="str">
        <f t="shared" si="14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>
      <c r="B153" s="195" t="str">
        <f t="shared" si="14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.5" thickBot="1">
      <c r="B154" s="195" t="str">
        <f t="shared" si="14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>
      <c r="C155" s="374" t="s">
        <v>78</v>
      </c>
      <c r="D155" s="375"/>
      <c r="E155" s="375">
        <f>SUM(E99:E154)</f>
        <v>7196364</v>
      </c>
      <c r="F155" s="375"/>
      <c r="G155" s="375"/>
      <c r="H155" s="375">
        <f>SUM(H99:H154)</f>
        <v>24112012.758289747</v>
      </c>
      <c r="I155" s="375">
        <f>SUM(I99:I154)</f>
        <v>24112012.758289747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80" zoomScaleNormal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222407.30470378633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222407.30470378633</v>
      </c>
      <c r="O6" s="269"/>
      <c r="P6" s="269"/>
    </row>
    <row r="7" spans="1:16" ht="13.5" thickBot="1">
      <c r="C7" s="467" t="s">
        <v>48</v>
      </c>
      <c r="D7" s="624" t="s">
        <v>433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426</v>
      </c>
      <c r="E9" s="637" t="s">
        <v>427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1742924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41498.190476190473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79688.000028018621</v>
      </c>
      <c r="H17" s="639">
        <v>79688.000028018621</v>
      </c>
      <c r="I17" s="511">
        <f t="shared" ref="I17:I72" si="0">H17-G17</f>
        <v>0</v>
      </c>
      <c r="J17" s="511"/>
      <c r="K17" s="512">
        <f>+G17</f>
        <v>79688.000028018621</v>
      </c>
      <c r="L17" s="513">
        <f t="shared" ref="L17:L72" si="1">IF(K17&lt;&gt;0,+G17-K17,0)</f>
        <v>0</v>
      </c>
      <c r="M17" s="512">
        <f>+H17</f>
        <v>79688.000028018621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1254000</v>
      </c>
      <c r="E18" s="630">
        <v>30585.365853658535</v>
      </c>
      <c r="F18" s="631">
        <v>1223414.6341463414</v>
      </c>
      <c r="G18" s="630">
        <v>188017.75615291481</v>
      </c>
      <c r="H18" s="639">
        <v>188017.75615291481</v>
      </c>
      <c r="I18" s="511">
        <f t="shared" si="0"/>
        <v>0</v>
      </c>
      <c r="J18" s="511"/>
      <c r="K18" s="518">
        <f>+G18</f>
        <v>188017.75615291481</v>
      </c>
      <c r="L18" s="519">
        <f t="shared" si="1"/>
        <v>0</v>
      </c>
      <c r="M18" s="518">
        <f>+H18</f>
        <v>188017.75615291481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208882.8109309049</v>
      </c>
      <c r="H19" s="639">
        <v>208882.8109309049</v>
      </c>
      <c r="I19" s="511">
        <f t="shared" si="0"/>
        <v>0</v>
      </c>
      <c r="J19" s="511"/>
      <c r="K19" s="518">
        <f>+G19</f>
        <v>208882.8109309049</v>
      </c>
      <c r="L19" s="519">
        <f t="shared" ref="L19" si="4">IF(K19&lt;&gt;0,+G19-K19,0)</f>
        <v>0</v>
      </c>
      <c r="M19" s="518">
        <f>+H19</f>
        <v>208882.8109309049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2021</v>
      </c>
      <c r="D20" s="631">
        <v>1662410.820760068</v>
      </c>
      <c r="E20" s="630">
        <v>41498.190476190473</v>
      </c>
      <c r="F20" s="631">
        <v>1620912.6302838775</v>
      </c>
      <c r="G20" s="630">
        <v>215521.79480403315</v>
      </c>
      <c r="H20" s="639">
        <v>215521.79480403315</v>
      </c>
      <c r="I20" s="511">
        <f t="shared" si="0"/>
        <v>0</v>
      </c>
      <c r="J20" s="511"/>
      <c r="K20" s="518">
        <f>+G20</f>
        <v>215521.79480403315</v>
      </c>
      <c r="L20" s="519">
        <f t="shared" ref="L20" si="6">IF(K20&lt;&gt;0,+G20-K20,0)</f>
        <v>0</v>
      </c>
      <c r="M20" s="518">
        <f>+H20</f>
        <v>215521.79480403315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2022</v>
      </c>
      <c r="D21" s="523">
        <f>IF(F20+SUM(E$17:E20)=D$10,F20,D$10-SUM(E$17:E20))</f>
        <v>1629629.5900116144</v>
      </c>
      <c r="E21" s="522">
        <f>IF(+I14&lt;F20,I14,D21)</f>
        <v>41498.190476190473</v>
      </c>
      <c r="F21" s="523">
        <f t="shared" ref="F21:F72" si="7">+D21-E21</f>
        <v>1588131.3995354238</v>
      </c>
      <c r="G21" s="524">
        <f t="shared" ref="G21:G72" si="8">+I$12*((D21+F21)/2)+E21</f>
        <v>222407.30470378633</v>
      </c>
      <c r="H21" s="491">
        <f t="shared" ref="H21:H72" si="9">+I$13*((D21+F21)/2)+E21</f>
        <v>222407.30470378633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1588131.3995354238</v>
      </c>
      <c r="E22" s="522">
        <f>IF(+I14&lt;F21,I14,D22)</f>
        <v>41498.190476190473</v>
      </c>
      <c r="F22" s="523">
        <f t="shared" si="7"/>
        <v>1546633.2090592333</v>
      </c>
      <c r="G22" s="524">
        <f t="shared" si="8"/>
        <v>217741.07815340944</v>
      </c>
      <c r="H22" s="491">
        <f t="shared" si="9"/>
        <v>217741.07815340944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1546633.2090592333</v>
      </c>
      <c r="E23" s="522">
        <f>IF(+I14&lt;F22,I14,D23)</f>
        <v>41498.190476190473</v>
      </c>
      <c r="F23" s="523">
        <f t="shared" si="7"/>
        <v>1505135.0185830428</v>
      </c>
      <c r="G23" s="524">
        <f t="shared" si="8"/>
        <v>213074.85160303258</v>
      </c>
      <c r="H23" s="491">
        <f t="shared" si="9"/>
        <v>213074.85160303258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1505135.0185830428</v>
      </c>
      <c r="E24" s="522">
        <f>IF(+I14&lt;F23,I14,D24)</f>
        <v>41498.190476190473</v>
      </c>
      <c r="F24" s="523">
        <f t="shared" si="7"/>
        <v>1463636.8281068522</v>
      </c>
      <c r="G24" s="524">
        <f t="shared" si="8"/>
        <v>208408.62505265567</v>
      </c>
      <c r="H24" s="491">
        <f t="shared" si="9"/>
        <v>208408.62505265567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1463636.8281068522</v>
      </c>
      <c r="E25" s="522">
        <f>IF(+I14&lt;F24,I14,D25)</f>
        <v>41498.190476190473</v>
      </c>
      <c r="F25" s="523">
        <f t="shared" si="7"/>
        <v>1422138.6376306617</v>
      </c>
      <c r="G25" s="524">
        <f t="shared" si="8"/>
        <v>203742.39850227881</v>
      </c>
      <c r="H25" s="491">
        <f t="shared" si="9"/>
        <v>203742.39850227881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1422138.6376306617</v>
      </c>
      <c r="E26" s="522">
        <f>IF(+I14&lt;F25,I14,D26)</f>
        <v>41498.190476190473</v>
      </c>
      <c r="F26" s="523">
        <f t="shared" si="7"/>
        <v>1380640.4471544712</v>
      </c>
      <c r="G26" s="524">
        <f t="shared" si="8"/>
        <v>199076.17195190192</v>
      </c>
      <c r="H26" s="491">
        <f t="shared" si="9"/>
        <v>199076.17195190192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1380640.4471544712</v>
      </c>
      <c r="E27" s="522">
        <f>IF(+I14&lt;F26,I14,D27)</f>
        <v>41498.190476190473</v>
      </c>
      <c r="F27" s="523">
        <f t="shared" si="7"/>
        <v>1339142.2566782807</v>
      </c>
      <c r="G27" s="524">
        <f t="shared" si="8"/>
        <v>194409.94540152507</v>
      </c>
      <c r="H27" s="491">
        <f t="shared" si="9"/>
        <v>194409.94540152507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1339142.2566782807</v>
      </c>
      <c r="E28" s="522">
        <f>IF(+I14&lt;F27,I14,D28)</f>
        <v>41498.190476190473</v>
      </c>
      <c r="F28" s="523">
        <f t="shared" si="7"/>
        <v>1297644.0662020901</v>
      </c>
      <c r="G28" s="524">
        <f t="shared" si="8"/>
        <v>189743.71885114815</v>
      </c>
      <c r="H28" s="491">
        <f t="shared" si="9"/>
        <v>189743.71885114815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1297644.0662020901</v>
      </c>
      <c r="E29" s="522">
        <f>IF(+I14&lt;F28,I14,D29)</f>
        <v>41498.190476190473</v>
      </c>
      <c r="F29" s="523">
        <f t="shared" si="7"/>
        <v>1256145.8757258996</v>
      </c>
      <c r="G29" s="524">
        <f t="shared" si="8"/>
        <v>185077.49230077132</v>
      </c>
      <c r="H29" s="491">
        <f t="shared" si="9"/>
        <v>185077.49230077132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1256145.8757258996</v>
      </c>
      <c r="E30" s="522">
        <f>IF(+I14&lt;F29,I14,D30)</f>
        <v>41498.190476190473</v>
      </c>
      <c r="F30" s="523">
        <f t="shared" si="7"/>
        <v>1214647.6852497091</v>
      </c>
      <c r="G30" s="524">
        <f t="shared" si="8"/>
        <v>180411.26575039441</v>
      </c>
      <c r="H30" s="491">
        <f t="shared" si="9"/>
        <v>180411.26575039441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1214647.6852497091</v>
      </c>
      <c r="E31" s="522">
        <f>IF(+I14&lt;F30,I14,D31)</f>
        <v>41498.190476190473</v>
      </c>
      <c r="F31" s="523">
        <f t="shared" si="7"/>
        <v>1173149.4947735185</v>
      </c>
      <c r="G31" s="524">
        <f t="shared" si="8"/>
        <v>175745.03920001755</v>
      </c>
      <c r="H31" s="491">
        <f t="shared" si="9"/>
        <v>175745.03920001755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1173149.4947735185</v>
      </c>
      <c r="E32" s="522">
        <f>IF(+I14&lt;F31,I14,D32)</f>
        <v>41498.190476190473</v>
      </c>
      <c r="F32" s="523">
        <f t="shared" si="7"/>
        <v>1131651.304297328</v>
      </c>
      <c r="G32" s="524">
        <f t="shared" si="8"/>
        <v>171078.81264964066</v>
      </c>
      <c r="H32" s="491">
        <f t="shared" si="9"/>
        <v>171078.81264964066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1131651.304297328</v>
      </c>
      <c r="E33" s="522">
        <f>IF(+I14&lt;F32,I14,D33)</f>
        <v>41498.190476190473</v>
      </c>
      <c r="F33" s="523">
        <f t="shared" si="7"/>
        <v>1090153.1138211375</v>
      </c>
      <c r="G33" s="524">
        <f t="shared" si="8"/>
        <v>166412.5860992638</v>
      </c>
      <c r="H33" s="491">
        <f t="shared" si="9"/>
        <v>166412.5860992638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1090153.1138211375</v>
      </c>
      <c r="E34" s="522">
        <f>IF(+I14&lt;F33,I14,D34)</f>
        <v>41498.190476190473</v>
      </c>
      <c r="F34" s="523">
        <f t="shared" si="7"/>
        <v>1048654.9233449469</v>
      </c>
      <c r="G34" s="524">
        <f t="shared" si="8"/>
        <v>161746.35954888689</v>
      </c>
      <c r="H34" s="491">
        <f t="shared" si="9"/>
        <v>161746.35954888689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1048654.9233449469</v>
      </c>
      <c r="E35" s="522">
        <f>IF(+I14&lt;F34,I14,D35)</f>
        <v>41498.190476190473</v>
      </c>
      <c r="F35" s="523">
        <f t="shared" si="7"/>
        <v>1007156.7328687564</v>
      </c>
      <c r="G35" s="524">
        <f t="shared" si="8"/>
        <v>157080.13299851003</v>
      </c>
      <c r="H35" s="491">
        <f t="shared" si="9"/>
        <v>157080.13299851003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1007156.7328687564</v>
      </c>
      <c r="E36" s="522">
        <f>IF(+I14&lt;F35,I14,D36)</f>
        <v>41498.190476190473</v>
      </c>
      <c r="F36" s="523">
        <f t="shared" si="7"/>
        <v>965658.54239256587</v>
      </c>
      <c r="G36" s="524">
        <f t="shared" si="8"/>
        <v>152413.90644813314</v>
      </c>
      <c r="H36" s="491">
        <f t="shared" si="9"/>
        <v>152413.90644813314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965658.54239256587</v>
      </c>
      <c r="E37" s="522">
        <f>IF(+I14&lt;F36,I14,D37)</f>
        <v>41498.190476190473</v>
      </c>
      <c r="F37" s="523">
        <f t="shared" si="7"/>
        <v>924160.35191637534</v>
      </c>
      <c r="G37" s="524">
        <f t="shared" si="8"/>
        <v>147747.67989775626</v>
      </c>
      <c r="H37" s="491">
        <f t="shared" si="9"/>
        <v>147747.67989775626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924160.35191637534</v>
      </c>
      <c r="E38" s="522">
        <f>IF(+I14&lt;F37,I14,D38)</f>
        <v>41498.190476190473</v>
      </c>
      <c r="F38" s="523">
        <f t="shared" si="7"/>
        <v>882662.16144018481</v>
      </c>
      <c r="G38" s="524">
        <f t="shared" si="8"/>
        <v>143081.4533473794</v>
      </c>
      <c r="H38" s="491">
        <f t="shared" si="9"/>
        <v>143081.4533473794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882662.16144018481</v>
      </c>
      <c r="E39" s="522">
        <f>IF(+I14&lt;F38,I14,D39)</f>
        <v>41498.190476190473</v>
      </c>
      <c r="F39" s="523">
        <f t="shared" si="7"/>
        <v>841163.97096399427</v>
      </c>
      <c r="G39" s="524">
        <f t="shared" si="8"/>
        <v>138415.22679700251</v>
      </c>
      <c r="H39" s="491">
        <f t="shared" si="9"/>
        <v>138415.22679700251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841163.97096399427</v>
      </c>
      <c r="E40" s="522">
        <f>IF(+I14&lt;F39,I14,D40)</f>
        <v>41498.190476190473</v>
      </c>
      <c r="F40" s="523">
        <f t="shared" si="7"/>
        <v>799665.78048780374</v>
      </c>
      <c r="G40" s="524">
        <f t="shared" si="8"/>
        <v>133749.00024662563</v>
      </c>
      <c r="H40" s="491">
        <f t="shared" si="9"/>
        <v>133749.00024662563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799665.78048780374</v>
      </c>
      <c r="E41" s="522">
        <f>IF(+I14&lt;F40,I14,D41)</f>
        <v>41498.190476190473</v>
      </c>
      <c r="F41" s="523">
        <f t="shared" si="7"/>
        <v>758167.59001161321</v>
      </c>
      <c r="G41" s="524">
        <f t="shared" si="8"/>
        <v>129082.77369624875</v>
      </c>
      <c r="H41" s="491">
        <f t="shared" si="9"/>
        <v>129082.77369624875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758167.59001161321</v>
      </c>
      <c r="E42" s="522">
        <f>IF(+I14&lt;F41,I14,D42)</f>
        <v>41498.190476190473</v>
      </c>
      <c r="F42" s="523">
        <f t="shared" si="7"/>
        <v>716669.39953542268</v>
      </c>
      <c r="G42" s="524">
        <f t="shared" si="8"/>
        <v>124416.54714587188</v>
      </c>
      <c r="H42" s="491">
        <f t="shared" si="9"/>
        <v>124416.54714587188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716669.39953542268</v>
      </c>
      <c r="E43" s="522">
        <f>IF(+I14&lt;F42,I14,D43)</f>
        <v>41498.190476190473</v>
      </c>
      <c r="F43" s="523">
        <f t="shared" si="7"/>
        <v>675171.20905923215</v>
      </c>
      <c r="G43" s="524">
        <f t="shared" si="8"/>
        <v>119750.320595495</v>
      </c>
      <c r="H43" s="491">
        <f t="shared" si="9"/>
        <v>119750.320595495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675171.20905923215</v>
      </c>
      <c r="E44" s="522">
        <f>IF(+I14&lt;F43,I14,D44)</f>
        <v>41498.190476190473</v>
      </c>
      <c r="F44" s="523">
        <f t="shared" si="7"/>
        <v>633673.01858304162</v>
      </c>
      <c r="G44" s="524">
        <f t="shared" si="8"/>
        <v>115084.09404511812</v>
      </c>
      <c r="H44" s="491">
        <f t="shared" si="9"/>
        <v>115084.09404511812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633673.01858304162</v>
      </c>
      <c r="E45" s="522">
        <f>IF(+I14&lt;F44,I14,D45)</f>
        <v>41498.190476190473</v>
      </c>
      <c r="F45" s="523">
        <f t="shared" si="7"/>
        <v>592174.82810685108</v>
      </c>
      <c r="G45" s="524">
        <f t="shared" si="8"/>
        <v>110417.86749474125</v>
      </c>
      <c r="H45" s="491">
        <f t="shared" si="9"/>
        <v>110417.86749474125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592174.82810685108</v>
      </c>
      <c r="E46" s="522">
        <f>IF(+I14&lt;F45,I14,D46)</f>
        <v>41498.190476190473</v>
      </c>
      <c r="F46" s="523">
        <f t="shared" si="7"/>
        <v>550676.63763066055</v>
      </c>
      <c r="G46" s="524">
        <f t="shared" si="8"/>
        <v>105751.64094436436</v>
      </c>
      <c r="H46" s="491">
        <f t="shared" si="9"/>
        <v>105751.64094436436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550676.63763066055</v>
      </c>
      <c r="E47" s="522">
        <f>IF(+I14&lt;F46,I14,D47)</f>
        <v>41498.190476190473</v>
      </c>
      <c r="F47" s="523">
        <f t="shared" si="7"/>
        <v>509178.44715447008</v>
      </c>
      <c r="G47" s="524">
        <f t="shared" si="8"/>
        <v>101085.41439398749</v>
      </c>
      <c r="H47" s="491">
        <f t="shared" si="9"/>
        <v>101085.41439398749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509178.44715447008</v>
      </c>
      <c r="E48" s="522">
        <f>IF(+I14&lt;F47,I14,D48)</f>
        <v>41498.190476190473</v>
      </c>
      <c r="F48" s="523">
        <f t="shared" si="7"/>
        <v>467680.25667827961</v>
      </c>
      <c r="G48" s="524">
        <f t="shared" si="8"/>
        <v>96419.18784361062</v>
      </c>
      <c r="H48" s="491">
        <f t="shared" si="9"/>
        <v>96419.18784361062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467680.25667827961</v>
      </c>
      <c r="E49" s="522">
        <f>IF(+I14&lt;F48,I14,D49)</f>
        <v>41498.190476190473</v>
      </c>
      <c r="F49" s="523">
        <f t="shared" si="7"/>
        <v>426182.06620208913</v>
      </c>
      <c r="G49" s="524">
        <f t="shared" si="8"/>
        <v>91752.961293233748</v>
      </c>
      <c r="H49" s="491">
        <f t="shared" si="9"/>
        <v>91752.961293233748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426182.06620208913</v>
      </c>
      <c r="E50" s="522">
        <f>IF(+I14&lt;F49,I14,D50)</f>
        <v>41498.190476190473</v>
      </c>
      <c r="F50" s="523">
        <f t="shared" si="7"/>
        <v>384683.87572589866</v>
      </c>
      <c r="G50" s="524">
        <f t="shared" si="8"/>
        <v>87086.734742856876</v>
      </c>
      <c r="H50" s="491">
        <f t="shared" si="9"/>
        <v>87086.734742856876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384683.87572589866</v>
      </c>
      <c r="E51" s="522">
        <f>IF(+I14&lt;F50,I14,D51)</f>
        <v>41498.190476190473</v>
      </c>
      <c r="F51" s="523">
        <f t="shared" si="7"/>
        <v>343185.68524970819</v>
      </c>
      <c r="G51" s="524">
        <f t="shared" si="8"/>
        <v>82420.508192480003</v>
      </c>
      <c r="H51" s="491">
        <f t="shared" si="9"/>
        <v>82420.508192480003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343185.68524970819</v>
      </c>
      <c r="E52" s="522">
        <f>IF(+I14&lt;F51,I14,D52)</f>
        <v>41498.190476190473</v>
      </c>
      <c r="F52" s="523">
        <f t="shared" si="7"/>
        <v>301687.49477351771</v>
      </c>
      <c r="G52" s="524">
        <f t="shared" si="8"/>
        <v>77754.281642103131</v>
      </c>
      <c r="H52" s="491">
        <f t="shared" si="9"/>
        <v>77754.281642103131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301687.49477351771</v>
      </c>
      <c r="E53" s="522">
        <f>IF(+I14&lt;F52,I14,D53)</f>
        <v>41498.190476190473</v>
      </c>
      <c r="F53" s="523">
        <f t="shared" si="7"/>
        <v>260189.30429732724</v>
      </c>
      <c r="G53" s="524">
        <f t="shared" si="8"/>
        <v>73088.055091726259</v>
      </c>
      <c r="H53" s="491">
        <f t="shared" si="9"/>
        <v>73088.055091726259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260189.30429732724</v>
      </c>
      <c r="E54" s="522">
        <f>IF(+I14&lt;F53,I14,D54)</f>
        <v>41498.190476190473</v>
      </c>
      <c r="F54" s="523">
        <f t="shared" si="7"/>
        <v>218691.11382113677</v>
      </c>
      <c r="G54" s="524">
        <f t="shared" si="8"/>
        <v>68421.828541349387</v>
      </c>
      <c r="H54" s="491">
        <f t="shared" si="9"/>
        <v>68421.828541349387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218691.11382113677</v>
      </c>
      <c r="E55" s="522">
        <f>IF(+I14&lt;F54,I14,D55)</f>
        <v>41498.190476190473</v>
      </c>
      <c r="F55" s="523">
        <f t="shared" si="7"/>
        <v>177192.92334494629</v>
      </c>
      <c r="G55" s="524">
        <f t="shared" si="8"/>
        <v>63755.601990972515</v>
      </c>
      <c r="H55" s="491">
        <f t="shared" si="9"/>
        <v>63755.601990972515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177192.92334494629</v>
      </c>
      <c r="E56" s="522">
        <f>IF(+I14&lt;F55,I14,D56)</f>
        <v>41498.190476190473</v>
      </c>
      <c r="F56" s="523">
        <f t="shared" si="7"/>
        <v>135694.73286875582</v>
      </c>
      <c r="G56" s="524">
        <f t="shared" si="8"/>
        <v>59089.37544059565</v>
      </c>
      <c r="H56" s="491">
        <f t="shared" si="9"/>
        <v>59089.37544059565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135694.73286875582</v>
      </c>
      <c r="E57" s="522">
        <f>IF(+I14&lt;F56,I14,D57)</f>
        <v>41498.190476190473</v>
      </c>
      <c r="F57" s="523">
        <f t="shared" si="7"/>
        <v>94196.542392565345</v>
      </c>
      <c r="G57" s="524">
        <f t="shared" si="8"/>
        <v>54423.148890218778</v>
      </c>
      <c r="H57" s="491">
        <f t="shared" si="9"/>
        <v>54423.148890218778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94196.542392565345</v>
      </c>
      <c r="E58" s="522">
        <f>IF(+I14&lt;F57,I14,D58)</f>
        <v>41498.190476190473</v>
      </c>
      <c r="F58" s="523">
        <f t="shared" si="7"/>
        <v>52698.351916374872</v>
      </c>
      <c r="G58" s="524">
        <f t="shared" si="8"/>
        <v>49756.922339841905</v>
      </c>
      <c r="H58" s="491">
        <f t="shared" si="9"/>
        <v>49756.922339841905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52698.351916374872</v>
      </c>
      <c r="E59" s="522">
        <f>IF(+I14&lt;F58,I14,D59)</f>
        <v>41498.190476190473</v>
      </c>
      <c r="F59" s="523">
        <f t="shared" si="7"/>
        <v>11200.161440184398</v>
      </c>
      <c r="G59" s="524">
        <f t="shared" si="8"/>
        <v>45090.695789465033</v>
      </c>
      <c r="H59" s="491">
        <f t="shared" si="9"/>
        <v>45090.695789465033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11200.161440184398</v>
      </c>
      <c r="E60" s="522">
        <f>IF(+I14&lt;F59,I14,D60)</f>
        <v>11200.161440184398</v>
      </c>
      <c r="F60" s="523">
        <f t="shared" si="7"/>
        <v>0</v>
      </c>
      <c r="G60" s="524">
        <f t="shared" si="8"/>
        <v>11829.85745922746</v>
      </c>
      <c r="H60" s="491">
        <f t="shared" si="9"/>
        <v>11829.85745922746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1742924</v>
      </c>
      <c r="F73" s="375"/>
      <c r="G73" s="375">
        <f>SUM(G17:G72)</f>
        <v>5920151.2289934987</v>
      </c>
      <c r="H73" s="375">
        <f>SUM(H17:H72)</f>
        <v>5920151.2289934987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208882.8109309049</v>
      </c>
      <c r="N87" s="546">
        <f>IF(J92&lt;D11,0,VLOOKUP(J92,C17:O72,11))</f>
        <v>208882.8109309049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222398.8425566837</v>
      </c>
      <c r="N88" s="550">
        <f>IF(J92&lt;D11,0,VLOOKUP(J92,C99:P154,7))</f>
        <v>222398.8425566837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13516.031625778793</v>
      </c>
      <c r="N89" s="555">
        <f>+N88-N87</f>
        <v>13516.031625778793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1742924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41498.190476190473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0</v>
      </c>
      <c r="F99" s="631">
        <v>1689645</v>
      </c>
      <c r="G99" s="631">
        <v>844822.5</v>
      </c>
      <c r="H99" s="633">
        <v>89217.130203738969</v>
      </c>
      <c r="I99" s="634">
        <v>89217.130203738969</v>
      </c>
      <c r="J99" s="514">
        <f t="shared" ref="J99:J130" si="10">+I99-H99</f>
        <v>0</v>
      </c>
      <c r="K99" s="514"/>
      <c r="L99" s="512">
        <f>+H99</f>
        <v>89217.130203738969</v>
      </c>
      <c r="M99" s="513">
        <f t="shared" ref="M99:M101" si="11">IF(L99&lt;&gt;0,+H99-L99,0)</f>
        <v>0</v>
      </c>
      <c r="N99" s="512">
        <f>+I99</f>
        <v>89217.130203738969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1742924</v>
      </c>
      <c r="E100" s="630">
        <v>40533.116279069771</v>
      </c>
      <c r="F100" s="631">
        <v>1702390.8837209302</v>
      </c>
      <c r="G100" s="631">
        <v>1722657.4418604651</v>
      </c>
      <c r="H100" s="633">
        <v>224927.31036056377</v>
      </c>
      <c r="I100" s="634">
        <v>224927.31036056377</v>
      </c>
      <c r="J100" s="514">
        <f t="shared" si="10"/>
        <v>0</v>
      </c>
      <c r="K100" s="514"/>
      <c r="L100" s="655">
        <f>+H100</f>
        <v>224927.31036056377</v>
      </c>
      <c r="M100" s="514">
        <f t="shared" si="11"/>
        <v>0</v>
      </c>
      <c r="N100" s="655">
        <f>+I100</f>
        <v>224927.31036056377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2020</v>
      </c>
      <c r="D101" s="629">
        <v>1702390.8837209302</v>
      </c>
      <c r="E101" s="630">
        <v>41498.190476190473</v>
      </c>
      <c r="F101" s="631">
        <v>1660892.6932447397</v>
      </c>
      <c r="G101" s="631">
        <v>1681641.7884828351</v>
      </c>
      <c r="H101" s="633">
        <v>222398.8425566837</v>
      </c>
      <c r="I101" s="634">
        <v>222398.8425566837</v>
      </c>
      <c r="J101" s="514">
        <f t="shared" si="10"/>
        <v>0</v>
      </c>
      <c r="K101" s="514"/>
      <c r="L101" s="655">
        <f>+H101</f>
        <v>222398.8425566837</v>
      </c>
      <c r="M101" s="514">
        <f t="shared" si="11"/>
        <v>0</v>
      </c>
      <c r="N101" s="655">
        <f>+I101</f>
        <v>222398.8425566837</v>
      </c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2021</v>
      </c>
      <c r="D102" s="374">
        <f>IF(F101+SUM(E$99:E101)=D$92,F101,D$92-SUM(E$99:E101))</f>
        <v>1660892.6932447397</v>
      </c>
      <c r="E102" s="522">
        <f>IF(+J96&lt;F101,J96,D102)</f>
        <v>41498.190476190473</v>
      </c>
      <c r="F102" s="523">
        <f t="shared" ref="F102:F154" si="15">+D102-E102</f>
        <v>1619394.5027685491</v>
      </c>
      <c r="G102" s="523">
        <f t="shared" ref="G102:G154" si="16">+(F102+D102)/2</f>
        <v>1640143.5980066443</v>
      </c>
      <c r="H102" s="526">
        <f t="shared" ref="H102:H154" si="17">+J$94*G102+E102</f>
        <v>225922.65611259729</v>
      </c>
      <c r="I102" s="577">
        <f t="shared" ref="I102:I154" si="18">+J$95*G102+E102</f>
        <v>225922.65611259729</v>
      </c>
      <c r="J102" s="514">
        <f t="shared" si="10"/>
        <v>0</v>
      </c>
      <c r="K102" s="514"/>
      <c r="L102" s="525"/>
      <c r="M102" s="514">
        <f t="shared" ref="M102:M130" si="19">IF(L102&lt;&gt;0,+H102-L102,0)</f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2022</v>
      </c>
      <c r="D103" s="374">
        <f>IF(F102+SUM(E$99:E102)=D$92,F102,D$92-SUM(E$99:E102))</f>
        <v>1619394.5027685491</v>
      </c>
      <c r="E103" s="522">
        <f>IF(+J96&lt;F102,J96,D103)</f>
        <v>41498.190476190473</v>
      </c>
      <c r="F103" s="523">
        <f t="shared" si="15"/>
        <v>1577896.3122923586</v>
      </c>
      <c r="G103" s="523">
        <f t="shared" si="16"/>
        <v>1598645.407530454</v>
      </c>
      <c r="H103" s="526">
        <f t="shared" si="17"/>
        <v>221256.42956222044</v>
      </c>
      <c r="I103" s="577">
        <f t="shared" si="18"/>
        <v>221256.42956222044</v>
      </c>
      <c r="J103" s="514">
        <f t="shared" si="10"/>
        <v>0</v>
      </c>
      <c r="K103" s="514"/>
      <c r="L103" s="525"/>
      <c r="M103" s="514">
        <f t="shared" si="19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2023</v>
      </c>
      <c r="D104" s="374">
        <f>IF(F103+SUM(E$99:E103)=D$92,F103,D$92-SUM(E$99:E103))</f>
        <v>1577896.3122923586</v>
      </c>
      <c r="E104" s="522">
        <f>IF(+J96&lt;F103,J96,D104)</f>
        <v>41498.190476190473</v>
      </c>
      <c r="F104" s="523">
        <f t="shared" si="15"/>
        <v>1536398.1218161681</v>
      </c>
      <c r="G104" s="523">
        <f t="shared" si="16"/>
        <v>1557147.2170542632</v>
      </c>
      <c r="H104" s="526">
        <f t="shared" si="17"/>
        <v>216590.20301184352</v>
      </c>
      <c r="I104" s="577">
        <f t="shared" si="18"/>
        <v>216590.20301184352</v>
      </c>
      <c r="J104" s="514">
        <f t="shared" si="10"/>
        <v>0</v>
      </c>
      <c r="K104" s="514"/>
      <c r="L104" s="525"/>
      <c r="M104" s="514">
        <f t="shared" si="19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2024</v>
      </c>
      <c r="D105" s="374">
        <f>IF(F104+SUM(E$99:E104)=D$92,F104,D$92-SUM(E$99:E104))</f>
        <v>1536398.1218161681</v>
      </c>
      <c r="E105" s="522">
        <f>IF(+J96&lt;F104,J96,D105)</f>
        <v>41498.190476190473</v>
      </c>
      <c r="F105" s="523">
        <f t="shared" si="15"/>
        <v>1494899.9313399775</v>
      </c>
      <c r="G105" s="523">
        <f t="shared" si="16"/>
        <v>1515649.0265780729</v>
      </c>
      <c r="H105" s="526">
        <f t="shared" si="17"/>
        <v>211923.97646146666</v>
      </c>
      <c r="I105" s="577">
        <f t="shared" si="18"/>
        <v>211923.97646146666</v>
      </c>
      <c r="J105" s="514">
        <f t="shared" si="10"/>
        <v>0</v>
      </c>
      <c r="K105" s="514"/>
      <c r="L105" s="525"/>
      <c r="M105" s="514">
        <f t="shared" si="19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2025</v>
      </c>
      <c r="D106" s="374">
        <f>IF(F105+SUM(E$99:E105)=D$92,F105,D$92-SUM(E$99:E105))</f>
        <v>1494899.9313399775</v>
      </c>
      <c r="E106" s="522">
        <f>IF(+J96&lt;F105,J96,D106)</f>
        <v>41498.190476190473</v>
      </c>
      <c r="F106" s="523">
        <f t="shared" si="15"/>
        <v>1453401.740863787</v>
      </c>
      <c r="G106" s="523">
        <f t="shared" si="16"/>
        <v>1474150.8361018822</v>
      </c>
      <c r="H106" s="526">
        <f t="shared" si="17"/>
        <v>207257.74991108978</v>
      </c>
      <c r="I106" s="577">
        <f t="shared" si="18"/>
        <v>207257.74991108978</v>
      </c>
      <c r="J106" s="514">
        <f t="shared" si="10"/>
        <v>0</v>
      </c>
      <c r="K106" s="514"/>
      <c r="L106" s="525"/>
      <c r="M106" s="514">
        <f t="shared" si="19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2026</v>
      </c>
      <c r="D107" s="374">
        <f>IF(F106+SUM(E$99:E106)=D$92,F106,D$92-SUM(E$99:E106))</f>
        <v>1453401.740863787</v>
      </c>
      <c r="E107" s="522">
        <f>IF(+J96&lt;F106,J96,D107)</f>
        <v>41498.190476190473</v>
      </c>
      <c r="F107" s="523">
        <f t="shared" si="15"/>
        <v>1411903.5503875965</v>
      </c>
      <c r="G107" s="523">
        <f t="shared" si="16"/>
        <v>1432652.6456256919</v>
      </c>
      <c r="H107" s="526">
        <f t="shared" si="17"/>
        <v>202591.52336071292</v>
      </c>
      <c r="I107" s="577">
        <f t="shared" si="18"/>
        <v>202591.52336071292</v>
      </c>
      <c r="J107" s="514">
        <f t="shared" si="10"/>
        <v>0</v>
      </c>
      <c r="K107" s="514"/>
      <c r="L107" s="525"/>
      <c r="M107" s="514">
        <f t="shared" si="19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2027</v>
      </c>
      <c r="D108" s="374">
        <f>IF(F107+SUM(E$99:E107)=D$92,F107,D$92-SUM(E$99:E107))</f>
        <v>1411903.5503875965</v>
      </c>
      <c r="E108" s="522">
        <f>IF(+J96&lt;F107,J96,D108)</f>
        <v>41498.190476190473</v>
      </c>
      <c r="F108" s="523">
        <f t="shared" si="15"/>
        <v>1370405.3599114059</v>
      </c>
      <c r="G108" s="523">
        <f t="shared" si="16"/>
        <v>1391154.4551495011</v>
      </c>
      <c r="H108" s="526">
        <f t="shared" si="17"/>
        <v>197925.296810336</v>
      </c>
      <c r="I108" s="577">
        <f t="shared" si="18"/>
        <v>197925.296810336</v>
      </c>
      <c r="J108" s="514">
        <f t="shared" si="10"/>
        <v>0</v>
      </c>
      <c r="K108" s="514"/>
      <c r="L108" s="525"/>
      <c r="M108" s="514">
        <f t="shared" si="19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2028</v>
      </c>
      <c r="D109" s="374">
        <f>IF(F108+SUM(E$99:E108)=D$92,F108,D$92-SUM(E$99:E108))</f>
        <v>1370405.3599114059</v>
      </c>
      <c r="E109" s="522">
        <f>IF(+J96&lt;F108,J96,D109)</f>
        <v>41498.190476190473</v>
      </c>
      <c r="F109" s="523">
        <f t="shared" si="15"/>
        <v>1328907.1694352154</v>
      </c>
      <c r="G109" s="523">
        <f t="shared" si="16"/>
        <v>1349656.2646733108</v>
      </c>
      <c r="H109" s="526">
        <f t="shared" si="17"/>
        <v>193259.07025995915</v>
      </c>
      <c r="I109" s="577">
        <f t="shared" si="18"/>
        <v>193259.07025995915</v>
      </c>
      <c r="J109" s="514">
        <f t="shared" si="10"/>
        <v>0</v>
      </c>
      <c r="K109" s="514"/>
      <c r="L109" s="525"/>
      <c r="M109" s="514">
        <f t="shared" si="19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2029</v>
      </c>
      <c r="D110" s="374">
        <f>IF(F109+SUM(E$99:E109)=D$92,F109,D$92-SUM(E$99:E109))</f>
        <v>1328907.1694352154</v>
      </c>
      <c r="E110" s="522">
        <f>IF(+J96&lt;F109,J96,D110)</f>
        <v>41498.190476190473</v>
      </c>
      <c r="F110" s="523">
        <f t="shared" si="15"/>
        <v>1287408.9789590249</v>
      </c>
      <c r="G110" s="523">
        <f t="shared" si="16"/>
        <v>1308158.07419712</v>
      </c>
      <c r="H110" s="526">
        <f t="shared" si="17"/>
        <v>188592.84370958226</v>
      </c>
      <c r="I110" s="577">
        <f t="shared" si="18"/>
        <v>188592.84370958226</v>
      </c>
      <c r="J110" s="514">
        <f t="shared" si="10"/>
        <v>0</v>
      </c>
      <c r="K110" s="514"/>
      <c r="L110" s="525"/>
      <c r="M110" s="514">
        <f t="shared" si="19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2030</v>
      </c>
      <c r="D111" s="374">
        <f>IF(F110+SUM(E$99:E110)=D$92,F110,D$92-SUM(E$99:E110))</f>
        <v>1287408.9789590249</v>
      </c>
      <c r="E111" s="522">
        <f>IF(+J96&lt;F110,J96,D111)</f>
        <v>41498.190476190473</v>
      </c>
      <c r="F111" s="523">
        <f t="shared" si="15"/>
        <v>1245910.7884828344</v>
      </c>
      <c r="G111" s="523">
        <f t="shared" si="16"/>
        <v>1266659.8837209297</v>
      </c>
      <c r="H111" s="526">
        <f t="shared" si="17"/>
        <v>183926.6171592054</v>
      </c>
      <c r="I111" s="577">
        <f t="shared" si="18"/>
        <v>183926.6171592054</v>
      </c>
      <c r="J111" s="514">
        <f t="shared" si="10"/>
        <v>0</v>
      </c>
      <c r="K111" s="514"/>
      <c r="L111" s="525"/>
      <c r="M111" s="514">
        <f t="shared" si="19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2031</v>
      </c>
      <c r="D112" s="374">
        <f>IF(F111+SUM(E$99:E111)=D$92,F111,D$92-SUM(E$99:E111))</f>
        <v>1245910.7884828344</v>
      </c>
      <c r="E112" s="522">
        <f>IF(+J96&lt;F111,J96,D112)</f>
        <v>41498.190476190473</v>
      </c>
      <c r="F112" s="523">
        <f t="shared" si="15"/>
        <v>1204412.5980066438</v>
      </c>
      <c r="G112" s="523">
        <f t="shared" si="16"/>
        <v>1225161.693244739</v>
      </c>
      <c r="H112" s="526">
        <f t="shared" si="17"/>
        <v>179260.39060882849</v>
      </c>
      <c r="I112" s="577">
        <f t="shared" si="18"/>
        <v>179260.39060882849</v>
      </c>
      <c r="J112" s="514">
        <f t="shared" si="10"/>
        <v>0</v>
      </c>
      <c r="K112" s="514"/>
      <c r="L112" s="525"/>
      <c r="M112" s="514">
        <f t="shared" si="19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2032</v>
      </c>
      <c r="D113" s="374">
        <f>IF(F112+SUM(E$99:E112)=D$92,F112,D$92-SUM(E$99:E112))</f>
        <v>1204412.5980066438</v>
      </c>
      <c r="E113" s="522">
        <f>IF(+J96&lt;F112,J96,D113)</f>
        <v>41498.190476190473</v>
      </c>
      <c r="F113" s="523">
        <f t="shared" si="15"/>
        <v>1162914.4075304533</v>
      </c>
      <c r="G113" s="523">
        <f t="shared" si="16"/>
        <v>1183663.5027685487</v>
      </c>
      <c r="H113" s="526">
        <f t="shared" si="17"/>
        <v>174594.16405845166</v>
      </c>
      <c r="I113" s="577">
        <f t="shared" si="18"/>
        <v>174594.16405845166</v>
      </c>
      <c r="J113" s="514">
        <f t="shared" si="10"/>
        <v>0</v>
      </c>
      <c r="K113" s="514"/>
      <c r="L113" s="525"/>
      <c r="M113" s="514">
        <f t="shared" si="19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2033</v>
      </c>
      <c r="D114" s="374">
        <f>IF(F113+SUM(E$99:E113)=D$92,F113,D$92-SUM(E$99:E113))</f>
        <v>1162914.4075304533</v>
      </c>
      <c r="E114" s="522">
        <f>IF(+J96&lt;F113,J96,D114)</f>
        <v>41498.190476190473</v>
      </c>
      <c r="F114" s="523">
        <f t="shared" si="15"/>
        <v>1121416.2170542628</v>
      </c>
      <c r="G114" s="523">
        <f t="shared" si="16"/>
        <v>1142165.3122923579</v>
      </c>
      <c r="H114" s="526">
        <f t="shared" si="17"/>
        <v>169927.93750807474</v>
      </c>
      <c r="I114" s="577">
        <f t="shared" si="18"/>
        <v>169927.93750807474</v>
      </c>
      <c r="J114" s="514">
        <f t="shared" si="10"/>
        <v>0</v>
      </c>
      <c r="K114" s="514"/>
      <c r="L114" s="525"/>
      <c r="M114" s="514">
        <f t="shared" si="19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2034</v>
      </c>
      <c r="D115" s="374">
        <f>IF(F114+SUM(E$99:E114)=D$92,F114,D$92-SUM(E$99:E114))</f>
        <v>1121416.2170542628</v>
      </c>
      <c r="E115" s="522">
        <f>IF(+J96&lt;F114,J96,D115)</f>
        <v>41498.190476190473</v>
      </c>
      <c r="F115" s="523">
        <f t="shared" si="15"/>
        <v>1079918.0265780722</v>
      </c>
      <c r="G115" s="523">
        <f t="shared" si="16"/>
        <v>1100667.1218161676</v>
      </c>
      <c r="H115" s="526">
        <f t="shared" si="17"/>
        <v>165261.71095769788</v>
      </c>
      <c r="I115" s="577">
        <f t="shared" si="18"/>
        <v>165261.71095769788</v>
      </c>
      <c r="J115" s="514">
        <f t="shared" si="10"/>
        <v>0</v>
      </c>
      <c r="K115" s="514"/>
      <c r="L115" s="525"/>
      <c r="M115" s="514">
        <f t="shared" si="19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2035</v>
      </c>
      <c r="D116" s="374">
        <f>IF(F115+SUM(E$99:E115)=D$92,F115,D$92-SUM(E$99:E115))</f>
        <v>1079918.0265780722</v>
      </c>
      <c r="E116" s="522">
        <f>IF(+J96&lt;F115,J96,D116)</f>
        <v>41498.190476190473</v>
      </c>
      <c r="F116" s="523">
        <f t="shared" si="15"/>
        <v>1038419.8361018817</v>
      </c>
      <c r="G116" s="523">
        <f t="shared" si="16"/>
        <v>1059168.9313399768</v>
      </c>
      <c r="H116" s="526">
        <f t="shared" si="17"/>
        <v>160595.48440732097</v>
      </c>
      <c r="I116" s="577">
        <f t="shared" si="18"/>
        <v>160595.48440732097</v>
      </c>
      <c r="J116" s="514">
        <f t="shared" si="10"/>
        <v>0</v>
      </c>
      <c r="K116" s="514"/>
      <c r="L116" s="525"/>
      <c r="M116" s="514">
        <f t="shared" si="19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2036</v>
      </c>
      <c r="D117" s="374">
        <f>IF(F116+SUM(E$99:E116)=D$92,F116,D$92-SUM(E$99:E116))</f>
        <v>1038419.8361018817</v>
      </c>
      <c r="E117" s="522">
        <f>IF(+J96&lt;F116,J96,D117)</f>
        <v>41498.190476190473</v>
      </c>
      <c r="F117" s="523">
        <f t="shared" si="15"/>
        <v>996921.64562569116</v>
      </c>
      <c r="G117" s="523">
        <f t="shared" si="16"/>
        <v>1017670.7408637864</v>
      </c>
      <c r="H117" s="526">
        <f t="shared" si="17"/>
        <v>155929.25785694411</v>
      </c>
      <c r="I117" s="577">
        <f t="shared" si="18"/>
        <v>155929.25785694411</v>
      </c>
      <c r="J117" s="514">
        <f t="shared" si="10"/>
        <v>0</v>
      </c>
      <c r="K117" s="514"/>
      <c r="L117" s="525"/>
      <c r="M117" s="514">
        <f t="shared" si="19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2037</v>
      </c>
      <c r="D118" s="374">
        <f>IF(F117+SUM(E$99:E117)=D$92,F117,D$92-SUM(E$99:E117))</f>
        <v>996921.64562569116</v>
      </c>
      <c r="E118" s="522">
        <f>IF(+J96&lt;F117,J96,D118)</f>
        <v>41498.190476190473</v>
      </c>
      <c r="F118" s="523">
        <f t="shared" si="15"/>
        <v>955423.45514950063</v>
      </c>
      <c r="G118" s="523">
        <f t="shared" si="16"/>
        <v>976172.5503875959</v>
      </c>
      <c r="H118" s="526">
        <f t="shared" si="17"/>
        <v>151263.03130656725</v>
      </c>
      <c r="I118" s="577">
        <f t="shared" si="18"/>
        <v>151263.03130656725</v>
      </c>
      <c r="J118" s="514">
        <f t="shared" si="10"/>
        <v>0</v>
      </c>
      <c r="K118" s="514"/>
      <c r="L118" s="525"/>
      <c r="M118" s="514">
        <f t="shared" si="19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2038</v>
      </c>
      <c r="D119" s="374">
        <f>IF(F118+SUM(E$99:E118)=D$92,F118,D$92-SUM(E$99:E118))</f>
        <v>955423.45514950063</v>
      </c>
      <c r="E119" s="522">
        <f>IF(+J96&lt;F118,J96,D119)</f>
        <v>41498.190476190473</v>
      </c>
      <c r="F119" s="523">
        <f t="shared" si="15"/>
        <v>913925.2646733101</v>
      </c>
      <c r="G119" s="523">
        <f t="shared" si="16"/>
        <v>934674.35991140536</v>
      </c>
      <c r="H119" s="526">
        <f t="shared" si="17"/>
        <v>146596.80475619037</v>
      </c>
      <c r="I119" s="577">
        <f t="shared" si="18"/>
        <v>146596.80475619037</v>
      </c>
      <c r="J119" s="514">
        <f t="shared" si="10"/>
        <v>0</v>
      </c>
      <c r="K119" s="514"/>
      <c r="L119" s="525"/>
      <c r="M119" s="514">
        <f t="shared" si="19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2039</v>
      </c>
      <c r="D120" s="374">
        <f>IF(F119+SUM(E$99:E119)=D$92,F119,D$92-SUM(E$99:E119))</f>
        <v>913925.2646733101</v>
      </c>
      <c r="E120" s="522">
        <f>IF(+J96&lt;F119,J96,D120)</f>
        <v>41498.190476190473</v>
      </c>
      <c r="F120" s="523">
        <f t="shared" si="15"/>
        <v>872427.07419711957</v>
      </c>
      <c r="G120" s="523">
        <f t="shared" si="16"/>
        <v>893176.16943521483</v>
      </c>
      <c r="H120" s="526">
        <f t="shared" si="17"/>
        <v>141930.57820581348</v>
      </c>
      <c r="I120" s="577">
        <f t="shared" si="18"/>
        <v>141930.57820581348</v>
      </c>
      <c r="J120" s="514">
        <f t="shared" si="10"/>
        <v>0</v>
      </c>
      <c r="K120" s="514"/>
      <c r="L120" s="525"/>
      <c r="M120" s="514">
        <f t="shared" si="19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2040</v>
      </c>
      <c r="D121" s="374">
        <f>IF(F120+SUM(E$99:E120)=D$92,F120,D$92-SUM(E$99:E120))</f>
        <v>872427.07419711957</v>
      </c>
      <c r="E121" s="522">
        <f>IF(+J96&lt;F120,J96,D121)</f>
        <v>41498.190476190473</v>
      </c>
      <c r="F121" s="523">
        <f t="shared" si="15"/>
        <v>830928.88372092904</v>
      </c>
      <c r="G121" s="523">
        <f t="shared" si="16"/>
        <v>851677.9789590243</v>
      </c>
      <c r="H121" s="526">
        <f t="shared" si="17"/>
        <v>137264.35165543662</v>
      </c>
      <c r="I121" s="577">
        <f t="shared" si="18"/>
        <v>137264.35165543662</v>
      </c>
      <c r="J121" s="514">
        <f t="shared" si="10"/>
        <v>0</v>
      </c>
      <c r="K121" s="514"/>
      <c r="L121" s="525"/>
      <c r="M121" s="514">
        <f t="shared" si="19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2041</v>
      </c>
      <c r="D122" s="374">
        <f>IF(F121+SUM(E$99:E121)=D$92,F121,D$92-SUM(E$99:E121))</f>
        <v>830928.88372092904</v>
      </c>
      <c r="E122" s="522">
        <f>IF(+J96&lt;F121,J96,D122)</f>
        <v>41498.190476190473</v>
      </c>
      <c r="F122" s="523">
        <f t="shared" si="15"/>
        <v>789430.6932447385</v>
      </c>
      <c r="G122" s="523">
        <f t="shared" si="16"/>
        <v>810179.78848283377</v>
      </c>
      <c r="H122" s="526">
        <f t="shared" si="17"/>
        <v>132598.12510505973</v>
      </c>
      <c r="I122" s="577">
        <f t="shared" si="18"/>
        <v>132598.12510505973</v>
      </c>
      <c r="J122" s="514">
        <f t="shared" si="10"/>
        <v>0</v>
      </c>
      <c r="K122" s="514"/>
      <c r="L122" s="525"/>
      <c r="M122" s="514">
        <f t="shared" si="19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2042</v>
      </c>
      <c r="D123" s="374">
        <f>IF(F122+SUM(E$99:E122)=D$92,F122,D$92-SUM(E$99:E122))</f>
        <v>789430.6932447385</v>
      </c>
      <c r="E123" s="522">
        <f>IF(+J96&lt;F122,J96,D123)</f>
        <v>41498.190476190473</v>
      </c>
      <c r="F123" s="523">
        <f t="shared" si="15"/>
        <v>747932.50276854797</v>
      </c>
      <c r="G123" s="523">
        <f t="shared" si="16"/>
        <v>768681.59800664324</v>
      </c>
      <c r="H123" s="526">
        <f t="shared" si="17"/>
        <v>127931.89855468285</v>
      </c>
      <c r="I123" s="577">
        <f t="shared" si="18"/>
        <v>127931.89855468285</v>
      </c>
      <c r="J123" s="514">
        <f t="shared" si="10"/>
        <v>0</v>
      </c>
      <c r="K123" s="514"/>
      <c r="L123" s="525"/>
      <c r="M123" s="514">
        <f t="shared" si="19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2043</v>
      </c>
      <c r="D124" s="374">
        <f>IF(F123+SUM(E$99:E123)=D$92,F123,D$92-SUM(E$99:E123))</f>
        <v>747932.50276854797</v>
      </c>
      <c r="E124" s="522">
        <f>IF(+J96&lt;F123,J96,D124)</f>
        <v>41498.190476190473</v>
      </c>
      <c r="F124" s="523">
        <f t="shared" si="15"/>
        <v>706434.31229235744</v>
      </c>
      <c r="G124" s="523">
        <f t="shared" si="16"/>
        <v>727183.40753045271</v>
      </c>
      <c r="H124" s="526">
        <f t="shared" si="17"/>
        <v>123265.67200430598</v>
      </c>
      <c r="I124" s="577">
        <f t="shared" si="18"/>
        <v>123265.67200430598</v>
      </c>
      <c r="J124" s="514">
        <f t="shared" si="10"/>
        <v>0</v>
      </c>
      <c r="K124" s="514"/>
      <c r="L124" s="525"/>
      <c r="M124" s="514">
        <f t="shared" si="19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2044</v>
      </c>
      <c r="D125" s="374">
        <f>IF(F124+SUM(E$99:E124)=D$92,F124,D$92-SUM(E$99:E124))</f>
        <v>706434.31229235744</v>
      </c>
      <c r="E125" s="522">
        <f>IF(+J96&lt;F124,J96,D125)</f>
        <v>41498.190476190473</v>
      </c>
      <c r="F125" s="523">
        <f t="shared" si="15"/>
        <v>664936.12181616691</v>
      </c>
      <c r="G125" s="523">
        <f t="shared" si="16"/>
        <v>685685.21705426218</v>
      </c>
      <c r="H125" s="526">
        <f t="shared" si="17"/>
        <v>118599.44545392909</v>
      </c>
      <c r="I125" s="577">
        <f t="shared" si="18"/>
        <v>118599.44545392909</v>
      </c>
      <c r="J125" s="514">
        <f t="shared" si="10"/>
        <v>0</v>
      </c>
      <c r="K125" s="514"/>
      <c r="L125" s="525"/>
      <c r="M125" s="514">
        <f t="shared" si="19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2045</v>
      </c>
      <c r="D126" s="374">
        <f>IF(F125+SUM(E$99:E125)=D$92,F125,D$92-SUM(E$99:E125))</f>
        <v>664936.12181616691</v>
      </c>
      <c r="E126" s="522">
        <f>IF(+J96&lt;F125,J96,D126)</f>
        <v>41498.190476190473</v>
      </c>
      <c r="F126" s="523">
        <f t="shared" si="15"/>
        <v>623437.93133997638</v>
      </c>
      <c r="G126" s="523">
        <f t="shared" si="16"/>
        <v>644187.02657807164</v>
      </c>
      <c r="H126" s="526">
        <f t="shared" si="17"/>
        <v>113933.21890355222</v>
      </c>
      <c r="I126" s="577">
        <f t="shared" si="18"/>
        <v>113933.21890355222</v>
      </c>
      <c r="J126" s="514">
        <f t="shared" si="10"/>
        <v>0</v>
      </c>
      <c r="K126" s="514"/>
      <c r="L126" s="525"/>
      <c r="M126" s="514">
        <f t="shared" si="19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2046</v>
      </c>
      <c r="D127" s="374">
        <f>IF(F126+SUM(E$99:E126)=D$92,F126,D$92-SUM(E$99:E126))</f>
        <v>623437.93133997638</v>
      </c>
      <c r="E127" s="522">
        <f>IF(+J96&lt;F126,J96,D127)</f>
        <v>41498.190476190473</v>
      </c>
      <c r="F127" s="523">
        <f t="shared" si="15"/>
        <v>581939.74086378585</v>
      </c>
      <c r="G127" s="523">
        <f t="shared" si="16"/>
        <v>602688.83610188111</v>
      </c>
      <c r="H127" s="526">
        <f t="shared" si="17"/>
        <v>109266.99235317534</v>
      </c>
      <c r="I127" s="577">
        <f t="shared" si="18"/>
        <v>109266.99235317534</v>
      </c>
      <c r="J127" s="514">
        <f t="shared" si="10"/>
        <v>0</v>
      </c>
      <c r="K127" s="514"/>
      <c r="L127" s="525"/>
      <c r="M127" s="514">
        <f t="shared" si="19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2047</v>
      </c>
      <c r="D128" s="374">
        <f>IF(F127+SUM(E$99:E127)=D$92,F127,D$92-SUM(E$99:E127))</f>
        <v>581939.74086378585</v>
      </c>
      <c r="E128" s="522">
        <f>IF(+J96&lt;F127,J96,D128)</f>
        <v>41498.190476190473</v>
      </c>
      <c r="F128" s="523">
        <f t="shared" si="15"/>
        <v>540441.55038759531</v>
      </c>
      <c r="G128" s="523">
        <f t="shared" si="16"/>
        <v>561190.64562569058</v>
      </c>
      <c r="H128" s="526">
        <f t="shared" si="17"/>
        <v>104600.76580279847</v>
      </c>
      <c r="I128" s="577">
        <f t="shared" si="18"/>
        <v>104600.76580279847</v>
      </c>
      <c r="J128" s="514">
        <f t="shared" si="10"/>
        <v>0</v>
      </c>
      <c r="K128" s="514"/>
      <c r="L128" s="525"/>
      <c r="M128" s="514">
        <f t="shared" si="19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2048</v>
      </c>
      <c r="D129" s="374">
        <f>IF(F128+SUM(E$99:E128)=D$92,F128,D$92-SUM(E$99:E128))</f>
        <v>540441.55038759531</v>
      </c>
      <c r="E129" s="522">
        <f>IF(+J96&lt;F128,J96,D129)</f>
        <v>41498.190476190473</v>
      </c>
      <c r="F129" s="523">
        <f t="shared" si="15"/>
        <v>498943.35991140484</v>
      </c>
      <c r="G129" s="523">
        <f t="shared" si="16"/>
        <v>519692.45514950005</v>
      </c>
      <c r="H129" s="526">
        <f t="shared" si="17"/>
        <v>99934.539252421586</v>
      </c>
      <c r="I129" s="577">
        <f t="shared" si="18"/>
        <v>99934.539252421586</v>
      </c>
      <c r="J129" s="514">
        <f t="shared" si="10"/>
        <v>0</v>
      </c>
      <c r="K129" s="514"/>
      <c r="L129" s="525"/>
      <c r="M129" s="514">
        <f t="shared" si="19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2049</v>
      </c>
      <c r="D130" s="374">
        <f>IF(F129+SUM(E$99:E129)=D$92,F129,D$92-SUM(E$99:E129))</f>
        <v>498943.35991140484</v>
      </c>
      <c r="E130" s="522">
        <f>IF(+J96&lt;F129,J96,D130)</f>
        <v>41498.190476190473</v>
      </c>
      <c r="F130" s="523">
        <f t="shared" si="15"/>
        <v>457445.16943521437</v>
      </c>
      <c r="G130" s="523">
        <f t="shared" si="16"/>
        <v>478194.26467330963</v>
      </c>
      <c r="H130" s="526">
        <f t="shared" si="17"/>
        <v>95268.312702044728</v>
      </c>
      <c r="I130" s="577">
        <f t="shared" si="18"/>
        <v>95268.312702044728</v>
      </c>
      <c r="J130" s="514">
        <f t="shared" si="10"/>
        <v>0</v>
      </c>
      <c r="K130" s="514"/>
      <c r="L130" s="525"/>
      <c r="M130" s="514">
        <f t="shared" si="19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2050</v>
      </c>
      <c r="D131" s="374">
        <f>IF(F130+SUM(E$99:E130)=D$92,F130,D$92-SUM(E$99:E130))</f>
        <v>457445.16943521437</v>
      </c>
      <c r="E131" s="522">
        <f>IF(+J96&lt;F130,J96,D131)</f>
        <v>41498.190476190473</v>
      </c>
      <c r="F131" s="523">
        <f t="shared" si="15"/>
        <v>415946.97895902389</v>
      </c>
      <c r="G131" s="523">
        <f t="shared" si="16"/>
        <v>436696.0741971191</v>
      </c>
      <c r="H131" s="526">
        <f t="shared" si="17"/>
        <v>90602.086151667841</v>
      </c>
      <c r="I131" s="577">
        <f t="shared" si="18"/>
        <v>90602.086151667841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>
      <c r="B132" s="195" t="str">
        <f t="shared" si="14"/>
        <v/>
      </c>
      <c r="C132" s="507">
        <f>IF(D93="","-",+C131+1)</f>
        <v>2051</v>
      </c>
      <c r="D132" s="374">
        <f>IF(F131+SUM(E$99:E131)=D$92,F131,D$92-SUM(E$99:E131))</f>
        <v>415946.97895902389</v>
      </c>
      <c r="E132" s="522">
        <f>IF(+J96&lt;F131,J96,D132)</f>
        <v>41498.190476190473</v>
      </c>
      <c r="F132" s="523">
        <f t="shared" si="15"/>
        <v>374448.78848283342</v>
      </c>
      <c r="G132" s="523">
        <f t="shared" si="16"/>
        <v>395197.88372092869</v>
      </c>
      <c r="H132" s="526">
        <f t="shared" si="17"/>
        <v>85935.859601290984</v>
      </c>
      <c r="I132" s="577">
        <f t="shared" si="18"/>
        <v>85935.859601290984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>
      <c r="B133" s="195" t="str">
        <f t="shared" si="14"/>
        <v/>
      </c>
      <c r="C133" s="507">
        <f>IF(D93="","-",+C132+1)</f>
        <v>2052</v>
      </c>
      <c r="D133" s="374">
        <f>IF(F132+SUM(E$99:E132)=D$92,F132,D$92-SUM(E$99:E132))</f>
        <v>374448.78848283342</v>
      </c>
      <c r="E133" s="522">
        <f>IF(+J96&lt;F132,J96,D133)</f>
        <v>41498.190476190473</v>
      </c>
      <c r="F133" s="523">
        <f t="shared" si="15"/>
        <v>332950.59800664295</v>
      </c>
      <c r="G133" s="523">
        <f t="shared" si="16"/>
        <v>353699.69324473816</v>
      </c>
      <c r="H133" s="526">
        <f t="shared" si="17"/>
        <v>81269.633050914097</v>
      </c>
      <c r="I133" s="577">
        <f t="shared" si="18"/>
        <v>81269.633050914097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>
      <c r="B134" s="195" t="str">
        <f t="shared" si="14"/>
        <v/>
      </c>
      <c r="C134" s="507">
        <f>IF(D93="","-",+C133+1)</f>
        <v>2053</v>
      </c>
      <c r="D134" s="374">
        <f>IF(F133+SUM(E$99:E133)=D$92,F133,D$92-SUM(E$99:E133))</f>
        <v>332950.59800664295</v>
      </c>
      <c r="E134" s="522">
        <f>IF(+J96&lt;F133,J96,D134)</f>
        <v>41498.190476190473</v>
      </c>
      <c r="F134" s="523">
        <f t="shared" si="15"/>
        <v>291452.40753045247</v>
      </c>
      <c r="G134" s="523">
        <f t="shared" si="16"/>
        <v>312201.50276854774</v>
      </c>
      <c r="H134" s="526">
        <f t="shared" si="17"/>
        <v>76603.406500537239</v>
      </c>
      <c r="I134" s="577">
        <f t="shared" si="18"/>
        <v>76603.406500537239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>
      <c r="B135" s="195" t="str">
        <f t="shared" si="14"/>
        <v/>
      </c>
      <c r="C135" s="507">
        <f>IF(D93="","-",+C134+1)</f>
        <v>2054</v>
      </c>
      <c r="D135" s="374">
        <f>IF(F134+SUM(E$99:E134)=D$92,F134,D$92-SUM(E$99:E134))</f>
        <v>291452.40753045247</v>
      </c>
      <c r="E135" s="522">
        <f>IF(+J96&lt;F134,J96,D135)</f>
        <v>41498.190476190473</v>
      </c>
      <c r="F135" s="523">
        <f t="shared" si="15"/>
        <v>249954.217054262</v>
      </c>
      <c r="G135" s="523">
        <f t="shared" si="16"/>
        <v>270703.31229235721</v>
      </c>
      <c r="H135" s="526">
        <f t="shared" si="17"/>
        <v>71937.179950160353</v>
      </c>
      <c r="I135" s="577">
        <f t="shared" si="18"/>
        <v>71937.179950160353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>
      <c r="B136" s="195" t="str">
        <f t="shared" si="14"/>
        <v/>
      </c>
      <c r="C136" s="507">
        <f>IF(D93="","-",+C135+1)</f>
        <v>2055</v>
      </c>
      <c r="D136" s="374">
        <f>IF(F135+SUM(E$99:E135)=D$92,F135,D$92-SUM(E$99:E135))</f>
        <v>249954.217054262</v>
      </c>
      <c r="E136" s="522">
        <f>IF(+J96&lt;F135,J96,D136)</f>
        <v>41498.190476190473</v>
      </c>
      <c r="F136" s="523">
        <f t="shared" si="15"/>
        <v>208456.02657807153</v>
      </c>
      <c r="G136" s="523">
        <f t="shared" si="16"/>
        <v>229205.12181616676</v>
      </c>
      <c r="H136" s="526">
        <f t="shared" si="17"/>
        <v>67270.953399783481</v>
      </c>
      <c r="I136" s="577">
        <f t="shared" si="18"/>
        <v>67270.953399783481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>
      <c r="B137" s="195" t="str">
        <f t="shared" si="14"/>
        <v/>
      </c>
      <c r="C137" s="507">
        <f>IF(D93="","-",+C136+1)</f>
        <v>2056</v>
      </c>
      <c r="D137" s="374">
        <f>IF(F136+SUM(E$99:E136)=D$92,F136,D$92-SUM(E$99:E136))</f>
        <v>208456.02657807153</v>
      </c>
      <c r="E137" s="522">
        <f>IF(+J96&lt;F136,J96,D137)</f>
        <v>41498.190476190473</v>
      </c>
      <c r="F137" s="523">
        <f t="shared" si="15"/>
        <v>166957.83610188105</v>
      </c>
      <c r="G137" s="523">
        <f t="shared" si="16"/>
        <v>187706.93133997629</v>
      </c>
      <c r="H137" s="526">
        <f t="shared" si="17"/>
        <v>62604.726849406616</v>
      </c>
      <c r="I137" s="577">
        <f t="shared" si="18"/>
        <v>62604.726849406616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>
      <c r="B138" s="195" t="str">
        <f t="shared" si="14"/>
        <v/>
      </c>
      <c r="C138" s="507">
        <f>IF(D93="","-",+C137+1)</f>
        <v>2057</v>
      </c>
      <c r="D138" s="374">
        <f>IF(F137+SUM(E$99:E137)=D$92,F137,D$92-SUM(E$99:E137))</f>
        <v>166957.83610188105</v>
      </c>
      <c r="E138" s="522">
        <f>IF(+J96&lt;F137,J96,D138)</f>
        <v>41498.190476190473</v>
      </c>
      <c r="F138" s="523">
        <f t="shared" si="15"/>
        <v>125459.64562569058</v>
      </c>
      <c r="G138" s="523">
        <f t="shared" si="16"/>
        <v>146208.74086378582</v>
      </c>
      <c r="H138" s="526">
        <f t="shared" si="17"/>
        <v>57938.500299029743</v>
      </c>
      <c r="I138" s="577">
        <f t="shared" si="18"/>
        <v>57938.500299029743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>
      <c r="B139" s="195" t="str">
        <f t="shared" si="14"/>
        <v/>
      </c>
      <c r="C139" s="507">
        <f>IF(D93="","-",+C138+1)</f>
        <v>2058</v>
      </c>
      <c r="D139" s="374">
        <f>IF(F138+SUM(E$99:E138)=D$92,F138,D$92-SUM(E$99:E138))</f>
        <v>125459.64562569058</v>
      </c>
      <c r="E139" s="522">
        <f>IF(+J96&lt;F138,J96,D139)</f>
        <v>41498.190476190473</v>
      </c>
      <c r="F139" s="523">
        <f t="shared" si="15"/>
        <v>83961.455149500107</v>
      </c>
      <c r="G139" s="523">
        <f t="shared" si="16"/>
        <v>104710.55038759534</v>
      </c>
      <c r="H139" s="526">
        <f t="shared" si="17"/>
        <v>53272.273748652871</v>
      </c>
      <c r="I139" s="577">
        <f t="shared" si="18"/>
        <v>53272.273748652871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>
      <c r="B140" s="195" t="str">
        <f t="shared" si="14"/>
        <v/>
      </c>
      <c r="C140" s="507">
        <f>IF(D93="","-",+C139+1)</f>
        <v>2059</v>
      </c>
      <c r="D140" s="374">
        <f>IF(F139+SUM(E$99:E139)=D$92,F139,D$92-SUM(E$99:E139))</f>
        <v>83961.455149500107</v>
      </c>
      <c r="E140" s="522">
        <f>IF(+J96&lt;F139,J96,D140)</f>
        <v>41498.190476190473</v>
      </c>
      <c r="F140" s="523">
        <f t="shared" si="15"/>
        <v>42463.264673309634</v>
      </c>
      <c r="G140" s="523">
        <f t="shared" si="16"/>
        <v>63212.35991140487</v>
      </c>
      <c r="H140" s="526">
        <f t="shared" si="17"/>
        <v>48606.047198275999</v>
      </c>
      <c r="I140" s="577">
        <f t="shared" si="18"/>
        <v>48606.047198275999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>
      <c r="B141" s="195" t="str">
        <f t="shared" si="14"/>
        <v/>
      </c>
      <c r="C141" s="507">
        <f>IF(D93="","-",+C140+1)</f>
        <v>2060</v>
      </c>
      <c r="D141" s="374">
        <f>IF(F140+SUM(E$99:E140)=D$92,F140,D$92-SUM(E$99:E140))</f>
        <v>42463.264673309634</v>
      </c>
      <c r="E141" s="522">
        <f>IF(+J96&lt;F140,J96,D141)</f>
        <v>41498.190476190473</v>
      </c>
      <c r="F141" s="523">
        <f t="shared" si="15"/>
        <v>965.07419711916009</v>
      </c>
      <c r="G141" s="523">
        <f t="shared" si="16"/>
        <v>21714.169435214397</v>
      </c>
      <c r="H141" s="526">
        <f t="shared" si="17"/>
        <v>43939.820647899127</v>
      </c>
      <c r="I141" s="577">
        <f t="shared" si="18"/>
        <v>43939.820647899127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>
      <c r="B142" s="195" t="str">
        <f t="shared" si="14"/>
        <v/>
      </c>
      <c r="C142" s="507">
        <f>IF(D93="","-",+C141+1)</f>
        <v>2061</v>
      </c>
      <c r="D142" s="374">
        <f>IF(F141+SUM(E$99:E141)=D$92,F141,D$92-SUM(E$99:E141))</f>
        <v>965.07419711916009</v>
      </c>
      <c r="E142" s="522">
        <f>IF(+J96&lt;F141,J96,D142)</f>
        <v>965.07419711916009</v>
      </c>
      <c r="F142" s="523">
        <f t="shared" si="15"/>
        <v>0</v>
      </c>
      <c r="G142" s="523">
        <f t="shared" si="16"/>
        <v>482.53709855958004</v>
      </c>
      <c r="H142" s="526">
        <f t="shared" si="17"/>
        <v>1019.3326453792693</v>
      </c>
      <c r="I142" s="577">
        <f t="shared" si="18"/>
        <v>1019.3326453792693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>
      <c r="B143" s="195" t="str">
        <f t="shared" si="14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>
      <c r="B144" s="195" t="str">
        <f t="shared" si="14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>
      <c r="B145" s="195" t="str">
        <f t="shared" si="14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>
      <c r="B146" s="195" t="str">
        <f t="shared" si="14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>
      <c r="B147" s="195" t="str">
        <f t="shared" si="14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>
      <c r="B148" s="195" t="str">
        <f t="shared" si="14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>
      <c r="B149" s="195" t="str">
        <f t="shared" si="14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>
      <c r="B150" s="195" t="str">
        <f t="shared" si="14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>
      <c r="B151" s="195" t="str">
        <f t="shared" si="14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>
      <c r="B152" s="195" t="str">
        <f t="shared" si="14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>
      <c r="B153" s="195" t="str">
        <f t="shared" si="14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.5" thickBot="1">
      <c r="B154" s="195" t="str">
        <f t="shared" si="14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>
      <c r="C155" s="374" t="s">
        <v>78</v>
      </c>
      <c r="D155" s="375"/>
      <c r="E155" s="375">
        <f>SUM(E99:E154)</f>
        <v>1742924</v>
      </c>
      <c r="F155" s="375"/>
      <c r="G155" s="375"/>
      <c r="H155" s="375">
        <f>SUM(H99:H154)</f>
        <v>5934812.1509762937</v>
      </c>
      <c r="I155" s="375">
        <f>SUM(I99:I154)</f>
        <v>5934812.1509762937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view="pageBreakPreview" topLeftCell="A5" zoomScale="80" zoomScaleNormal="8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1251388.016895521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1251388.016895521</v>
      </c>
      <c r="O6" s="269"/>
      <c r="P6" s="269"/>
    </row>
    <row r="7" spans="1:16" ht="13.5" thickBot="1">
      <c r="C7" s="467" t="s">
        <v>48</v>
      </c>
      <c r="D7" s="624" t="s">
        <v>443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460</v>
      </c>
      <c r="E9" s="637" t="s">
        <v>461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9628190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229242.61904761905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>+G17</f>
        <v>396082.33747842355</v>
      </c>
      <c r="L17" s="513">
        <f t="shared" ref="L17:L72" si="1">IF(K17&lt;&gt;0,+G17-K17,0)</f>
        <v>0</v>
      </c>
      <c r="M17" s="512">
        <f>+H17</f>
        <v>396082.33747842355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998426.09511782171</v>
      </c>
      <c r="H18" s="639">
        <v>998426.09511782171</v>
      </c>
      <c r="I18" s="511">
        <f t="shared" si="0"/>
        <v>0</v>
      </c>
      <c r="J18" s="511"/>
      <c r="K18" s="518">
        <f>+G18</f>
        <v>998426.09511782171</v>
      </c>
      <c r="L18" s="519">
        <f t="shared" si="1"/>
        <v>0</v>
      </c>
      <c r="M18" s="518">
        <f>+H18</f>
        <v>998426.09511782171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9434067.7297126204</v>
      </c>
      <c r="E19" s="630">
        <v>229241.45238095237</v>
      </c>
      <c r="F19" s="631">
        <v>9204826.2773316689</v>
      </c>
      <c r="G19" s="630">
        <v>1217145.1920381451</v>
      </c>
      <c r="H19" s="639">
        <v>1217145.1920381451</v>
      </c>
      <c r="I19" s="511">
        <f t="shared" si="0"/>
        <v>0</v>
      </c>
      <c r="J19" s="511"/>
      <c r="K19" s="518">
        <f>+G19</f>
        <v>1217145.1920381451</v>
      </c>
      <c r="L19" s="519">
        <f t="shared" ref="L19" si="4">IF(K19&lt;&gt;0,+G19-K19,0)</f>
        <v>0</v>
      </c>
      <c r="M19" s="518">
        <f>+H19</f>
        <v>1217145.1920381451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523">
        <f>IF(F19+SUM(E$17:E19)=D$10,F19,D$10-SUM(E$17:E19))</f>
        <v>9204875.277331667</v>
      </c>
      <c r="E20" s="522">
        <f>IF(+I14&lt;F19,I14,D20)</f>
        <v>229242.61904761905</v>
      </c>
      <c r="F20" s="523">
        <f t="shared" ref="F20:F72" si="6">+D20-E20</f>
        <v>8975632.6582840476</v>
      </c>
      <c r="G20" s="524">
        <f t="shared" ref="G20:G72" si="7">+I$12*((D20+F20)/2)+E20</f>
        <v>1251388.016895521</v>
      </c>
      <c r="H20" s="491">
        <f t="shared" ref="H20:H72" si="8">+I$13*((D20+F20)/2)+E20</f>
        <v>1251388.016895521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8975632.6582840476</v>
      </c>
      <c r="E21" s="522">
        <f>IF(+I14&lt;F20,I14,D21)</f>
        <v>229242.61904761905</v>
      </c>
      <c r="F21" s="523">
        <f t="shared" si="6"/>
        <v>8746390.0392364282</v>
      </c>
      <c r="G21" s="524">
        <f t="shared" si="7"/>
        <v>1225611.0376296015</v>
      </c>
      <c r="H21" s="491">
        <f t="shared" si="8"/>
        <v>1225611.0376296015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8746390.0392364282</v>
      </c>
      <c r="E22" s="522">
        <f>IF(+I14&lt;F21,I14,D22)</f>
        <v>229242.61904761905</v>
      </c>
      <c r="F22" s="523">
        <f t="shared" si="6"/>
        <v>8517147.4201888088</v>
      </c>
      <c r="G22" s="524">
        <f t="shared" si="7"/>
        <v>1199834.0583636824</v>
      </c>
      <c r="H22" s="491">
        <f t="shared" si="8"/>
        <v>1199834.0583636824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8517147.4201888088</v>
      </c>
      <c r="E23" s="522">
        <f>IF(+I14&lt;F22,I14,D23)</f>
        <v>229242.61904761905</v>
      </c>
      <c r="F23" s="523">
        <f t="shared" si="6"/>
        <v>8287904.8011411894</v>
      </c>
      <c r="G23" s="524">
        <f t="shared" si="7"/>
        <v>1174057.0790977632</v>
      </c>
      <c r="H23" s="491">
        <f t="shared" si="8"/>
        <v>1174057.0790977632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8287904.8011411894</v>
      </c>
      <c r="E24" s="522">
        <f>IF(+I14&lt;F23,I14,D24)</f>
        <v>229242.61904761905</v>
      </c>
      <c r="F24" s="523">
        <f t="shared" si="6"/>
        <v>8058662.18209357</v>
      </c>
      <c r="G24" s="524">
        <f t="shared" si="7"/>
        <v>1148280.0998318437</v>
      </c>
      <c r="H24" s="491">
        <f t="shared" si="8"/>
        <v>1148280.0998318437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8058662.18209357</v>
      </c>
      <c r="E25" s="522">
        <f>IF(+I14&lt;F24,I14,D25)</f>
        <v>229242.61904761905</v>
      </c>
      <c r="F25" s="523">
        <f t="shared" si="6"/>
        <v>7829419.5630459506</v>
      </c>
      <c r="G25" s="524">
        <f t="shared" si="7"/>
        <v>1122503.1205659243</v>
      </c>
      <c r="H25" s="491">
        <f t="shared" si="8"/>
        <v>1122503.1205659243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7829419.5630459506</v>
      </c>
      <c r="E26" s="522">
        <f>IF(+I14&lt;F25,I14,D26)</f>
        <v>229242.61904761905</v>
      </c>
      <c r="F26" s="523">
        <f t="shared" si="6"/>
        <v>7600176.9439983312</v>
      </c>
      <c r="G26" s="524">
        <f t="shared" si="7"/>
        <v>1096726.1413000051</v>
      </c>
      <c r="H26" s="491">
        <f t="shared" si="8"/>
        <v>1096726.1413000051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7600176.9439983312</v>
      </c>
      <c r="E27" s="522">
        <f>IF(+I14&lt;F26,I14,D27)</f>
        <v>229242.61904761905</v>
      </c>
      <c r="F27" s="523">
        <f t="shared" si="6"/>
        <v>7370934.3249507118</v>
      </c>
      <c r="G27" s="524">
        <f t="shared" si="7"/>
        <v>1070949.162034086</v>
      </c>
      <c r="H27" s="491">
        <f t="shared" si="8"/>
        <v>1070949.162034086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7370934.3249507118</v>
      </c>
      <c r="E28" s="522">
        <f>IF(+I14&lt;F27,I14,D28)</f>
        <v>229242.61904761905</v>
      </c>
      <c r="F28" s="523">
        <f t="shared" si="6"/>
        <v>7141691.7059030924</v>
      </c>
      <c r="G28" s="524">
        <f t="shared" si="7"/>
        <v>1045172.1827681664</v>
      </c>
      <c r="H28" s="491">
        <f t="shared" si="8"/>
        <v>1045172.1827681664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7141691.7059030924</v>
      </c>
      <c r="E29" s="522">
        <f>IF(+I14&lt;F28,I14,D29)</f>
        <v>229242.61904761905</v>
      </c>
      <c r="F29" s="523">
        <f t="shared" si="6"/>
        <v>6912449.086855473</v>
      </c>
      <c r="G29" s="524">
        <f t="shared" si="7"/>
        <v>1019395.2035022471</v>
      </c>
      <c r="H29" s="491">
        <f t="shared" si="8"/>
        <v>1019395.2035022471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>IU</v>
      </c>
      <c r="C30" s="507">
        <f>IF(D11="","-",+C29+1)</f>
        <v>2032</v>
      </c>
      <c r="D30" s="523">
        <f>IF(F29+SUM(E$17:E29)=D$10,F29,D$10-SUM(E$17:E29))</f>
        <v>6912449.0868554786</v>
      </c>
      <c r="E30" s="522">
        <f>IF(+I14&lt;F29,I14,D30)</f>
        <v>229242.61904761905</v>
      </c>
      <c r="F30" s="523">
        <f t="shared" si="6"/>
        <v>6683206.4678078592</v>
      </c>
      <c r="G30" s="524">
        <f t="shared" si="7"/>
        <v>993618.2242363285</v>
      </c>
      <c r="H30" s="491">
        <f t="shared" si="8"/>
        <v>993618.2242363285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6683206.4678078592</v>
      </c>
      <c r="E31" s="522">
        <f>IF(+I14&lt;F30,I14,D31)</f>
        <v>229242.61904761905</v>
      </c>
      <c r="F31" s="523">
        <f t="shared" si="6"/>
        <v>6453963.8487602398</v>
      </c>
      <c r="G31" s="524">
        <f t="shared" si="7"/>
        <v>967841.24497040908</v>
      </c>
      <c r="H31" s="491">
        <f t="shared" si="8"/>
        <v>967841.24497040908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6453963.8487602398</v>
      </c>
      <c r="E32" s="522">
        <f>IF(+I14&lt;F31,I14,D32)</f>
        <v>229242.61904761905</v>
      </c>
      <c r="F32" s="523">
        <f t="shared" si="6"/>
        <v>6224721.2297126204</v>
      </c>
      <c r="G32" s="524">
        <f t="shared" si="7"/>
        <v>942064.26570448978</v>
      </c>
      <c r="H32" s="491">
        <f t="shared" si="8"/>
        <v>942064.26570448978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6224721.2297126204</v>
      </c>
      <c r="E33" s="522">
        <f>IF(+I14&lt;F32,I14,D33)</f>
        <v>229242.61904761905</v>
      </c>
      <c r="F33" s="523">
        <f t="shared" si="6"/>
        <v>5995478.610665001</v>
      </c>
      <c r="G33" s="524">
        <f t="shared" si="7"/>
        <v>916287.28643857047</v>
      </c>
      <c r="H33" s="491">
        <f t="shared" si="8"/>
        <v>916287.28643857047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5995478.610665001</v>
      </c>
      <c r="E34" s="522">
        <f>IF(+I14&lt;F33,I14,D34)</f>
        <v>229242.61904761905</v>
      </c>
      <c r="F34" s="523">
        <f t="shared" si="6"/>
        <v>5766235.9916173816</v>
      </c>
      <c r="G34" s="524">
        <f t="shared" si="7"/>
        <v>890510.30717265117</v>
      </c>
      <c r="H34" s="491">
        <f t="shared" si="8"/>
        <v>890510.30717265117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5766235.9916173816</v>
      </c>
      <c r="E35" s="522">
        <f>IF(+I14&lt;F34,I14,D35)</f>
        <v>229242.61904761905</v>
      </c>
      <c r="F35" s="523">
        <f t="shared" si="6"/>
        <v>5536993.3725697622</v>
      </c>
      <c r="G35" s="524">
        <f t="shared" si="7"/>
        <v>864733.32790673187</v>
      </c>
      <c r="H35" s="491">
        <f t="shared" si="8"/>
        <v>864733.32790673187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5536993.3725697622</v>
      </c>
      <c r="E36" s="522">
        <f>IF(+I14&lt;F35,I14,D36)</f>
        <v>229242.61904761905</v>
      </c>
      <c r="F36" s="523">
        <f t="shared" si="6"/>
        <v>5307750.7535221428</v>
      </c>
      <c r="G36" s="524">
        <f t="shared" si="7"/>
        <v>838956.34864081256</v>
      </c>
      <c r="H36" s="491">
        <f t="shared" si="8"/>
        <v>838956.34864081256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5307750.7535221428</v>
      </c>
      <c r="E37" s="522">
        <f>IF(+I14&lt;F36,I14,D37)</f>
        <v>229242.61904761905</v>
      </c>
      <c r="F37" s="523">
        <f t="shared" si="6"/>
        <v>5078508.1344745234</v>
      </c>
      <c r="G37" s="524">
        <f t="shared" si="7"/>
        <v>813179.36937489326</v>
      </c>
      <c r="H37" s="491">
        <f t="shared" si="8"/>
        <v>813179.36937489326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5078508.1344745234</v>
      </c>
      <c r="E38" s="522">
        <f>IF(+I14&lt;F37,I14,D38)</f>
        <v>229242.61904761905</v>
      </c>
      <c r="F38" s="523">
        <f t="shared" si="6"/>
        <v>4849265.515426904</v>
      </c>
      <c r="G38" s="524">
        <f t="shared" si="7"/>
        <v>787402.39010897395</v>
      </c>
      <c r="H38" s="491">
        <f t="shared" si="8"/>
        <v>787402.39010897395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4849265.515426904</v>
      </c>
      <c r="E39" s="522">
        <f>IF(+I14&lt;F38,I14,D39)</f>
        <v>229242.61904761905</v>
      </c>
      <c r="F39" s="523">
        <f t="shared" si="6"/>
        <v>4620022.8963792846</v>
      </c>
      <c r="G39" s="524">
        <f t="shared" si="7"/>
        <v>761625.41084305453</v>
      </c>
      <c r="H39" s="491">
        <f t="shared" si="8"/>
        <v>761625.41084305453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4620022.8963792846</v>
      </c>
      <c r="E40" s="522">
        <f>IF(+I14&lt;F39,I14,D40)</f>
        <v>229242.61904761905</v>
      </c>
      <c r="F40" s="523">
        <f t="shared" si="6"/>
        <v>4390780.2773316652</v>
      </c>
      <c r="G40" s="524">
        <f t="shared" si="7"/>
        <v>735848.43157713534</v>
      </c>
      <c r="H40" s="491">
        <f t="shared" si="8"/>
        <v>735848.43157713534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4390780.2773316652</v>
      </c>
      <c r="E41" s="522">
        <f>IF(+I14&lt;F40,I14,D41)</f>
        <v>229242.61904761905</v>
      </c>
      <c r="F41" s="523">
        <f t="shared" si="6"/>
        <v>4161537.6582840462</v>
      </c>
      <c r="G41" s="524">
        <f t="shared" si="7"/>
        <v>710071.45231121592</v>
      </c>
      <c r="H41" s="491">
        <f t="shared" si="8"/>
        <v>710071.45231121592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4161537.6582840462</v>
      </c>
      <c r="E42" s="522">
        <f>IF(+I14&lt;F41,I14,D42)</f>
        <v>229242.61904761905</v>
      </c>
      <c r="F42" s="523">
        <f t="shared" si="6"/>
        <v>3932295.0392364273</v>
      </c>
      <c r="G42" s="524">
        <f t="shared" si="7"/>
        <v>684294.47304529673</v>
      </c>
      <c r="H42" s="491">
        <f t="shared" si="8"/>
        <v>684294.47304529673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3932295.0392364273</v>
      </c>
      <c r="E43" s="522">
        <f>IF(+I14&lt;F42,I14,D43)</f>
        <v>229242.61904761905</v>
      </c>
      <c r="F43" s="523">
        <f t="shared" si="6"/>
        <v>3703052.4201888083</v>
      </c>
      <c r="G43" s="524">
        <f t="shared" si="7"/>
        <v>658517.49377937743</v>
      </c>
      <c r="H43" s="491">
        <f t="shared" si="8"/>
        <v>658517.49377937743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3703052.4201888083</v>
      </c>
      <c r="E44" s="522">
        <f>IF(+I14&lt;F43,I14,D44)</f>
        <v>229242.61904761905</v>
      </c>
      <c r="F44" s="523">
        <f t="shared" si="6"/>
        <v>3473809.8011411894</v>
      </c>
      <c r="G44" s="524">
        <f t="shared" si="7"/>
        <v>632740.51451345813</v>
      </c>
      <c r="H44" s="491">
        <f t="shared" si="8"/>
        <v>632740.51451345813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3473809.8011411894</v>
      </c>
      <c r="E45" s="522">
        <f>IF(+I14&lt;F44,I14,D45)</f>
        <v>229242.61904761905</v>
      </c>
      <c r="F45" s="523">
        <f t="shared" si="6"/>
        <v>3244567.1820935705</v>
      </c>
      <c r="G45" s="524">
        <f t="shared" si="7"/>
        <v>606963.53524753894</v>
      </c>
      <c r="H45" s="491">
        <f t="shared" si="8"/>
        <v>606963.53524753894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3244567.1820935705</v>
      </c>
      <c r="E46" s="522">
        <f>IF(+I14&lt;F45,I14,D46)</f>
        <v>229242.61904761905</v>
      </c>
      <c r="F46" s="523">
        <f t="shared" si="6"/>
        <v>3015324.5630459515</v>
      </c>
      <c r="G46" s="524">
        <f t="shared" si="7"/>
        <v>581186.55598161963</v>
      </c>
      <c r="H46" s="491">
        <f t="shared" si="8"/>
        <v>581186.55598161963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3015324.5630459515</v>
      </c>
      <c r="E47" s="522">
        <f>IF(+I14&lt;F46,I14,D47)</f>
        <v>229242.61904761905</v>
      </c>
      <c r="F47" s="523">
        <f t="shared" si="6"/>
        <v>2786081.9439983326</v>
      </c>
      <c r="G47" s="524">
        <f t="shared" si="7"/>
        <v>555409.57671570033</v>
      </c>
      <c r="H47" s="491">
        <f t="shared" si="8"/>
        <v>555409.57671570033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2786081.9439983326</v>
      </c>
      <c r="E48" s="522">
        <f>IF(+I14&lt;F47,I14,D48)</f>
        <v>229242.61904761905</v>
      </c>
      <c r="F48" s="523">
        <f t="shared" si="6"/>
        <v>2556839.3249507137</v>
      </c>
      <c r="G48" s="524">
        <f t="shared" si="7"/>
        <v>529632.59744978114</v>
      </c>
      <c r="H48" s="491">
        <f t="shared" si="8"/>
        <v>529632.59744978114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2556839.3249507137</v>
      </c>
      <c r="E49" s="522">
        <f>IF(+I14&lt;F48,I14,D49)</f>
        <v>229242.61904761905</v>
      </c>
      <c r="F49" s="523">
        <f t="shared" si="6"/>
        <v>2327596.7059030947</v>
      </c>
      <c r="G49" s="524">
        <f t="shared" si="7"/>
        <v>503855.61818386178</v>
      </c>
      <c r="H49" s="491">
        <f t="shared" si="8"/>
        <v>503855.61818386178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2327596.7059030947</v>
      </c>
      <c r="E50" s="522">
        <f>IF(+I14&lt;F49,I14,D50)</f>
        <v>229242.61904761905</v>
      </c>
      <c r="F50" s="523">
        <f t="shared" si="6"/>
        <v>2098354.0868554758</v>
      </c>
      <c r="G50" s="524">
        <f t="shared" si="7"/>
        <v>478078.63891794259</v>
      </c>
      <c r="H50" s="491">
        <f t="shared" si="8"/>
        <v>478078.63891794259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2098354.0868554758</v>
      </c>
      <c r="E51" s="522">
        <f>IF(+I14&lt;F50,I14,D51)</f>
        <v>229242.61904761905</v>
      </c>
      <c r="F51" s="523">
        <f t="shared" si="6"/>
        <v>1869111.4678078569</v>
      </c>
      <c r="G51" s="524">
        <f t="shared" si="7"/>
        <v>452301.65965202329</v>
      </c>
      <c r="H51" s="491">
        <f t="shared" si="8"/>
        <v>452301.65965202329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1869111.4678078569</v>
      </c>
      <c r="E52" s="522">
        <f>IF(+I14&lt;F51,I14,D52)</f>
        <v>229242.61904761905</v>
      </c>
      <c r="F52" s="523">
        <f t="shared" si="6"/>
        <v>1639868.8487602379</v>
      </c>
      <c r="G52" s="524">
        <f t="shared" si="7"/>
        <v>426524.68038610404</v>
      </c>
      <c r="H52" s="491">
        <f t="shared" si="8"/>
        <v>426524.68038610404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1639868.8487602379</v>
      </c>
      <c r="E53" s="522">
        <f>IF(+I14&lt;F52,I14,D53)</f>
        <v>229242.61904761905</v>
      </c>
      <c r="F53" s="523">
        <f t="shared" si="6"/>
        <v>1410626.229712619</v>
      </c>
      <c r="G53" s="524">
        <f t="shared" si="7"/>
        <v>400747.70112018473</v>
      </c>
      <c r="H53" s="491">
        <f t="shared" si="8"/>
        <v>400747.70112018473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1410626.229712619</v>
      </c>
      <c r="E54" s="522">
        <f>IF(+I14&lt;F53,I14,D54)</f>
        <v>229242.61904761905</v>
      </c>
      <c r="F54" s="523">
        <f t="shared" si="6"/>
        <v>1181383.610665</v>
      </c>
      <c r="G54" s="524">
        <f t="shared" si="7"/>
        <v>374970.72185426549</v>
      </c>
      <c r="H54" s="491">
        <f t="shared" si="8"/>
        <v>374970.72185426549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1181383.610665</v>
      </c>
      <c r="E55" s="522">
        <f>IF(+I14&lt;F54,I14,D55)</f>
        <v>229242.61904761905</v>
      </c>
      <c r="F55" s="523">
        <f t="shared" si="6"/>
        <v>952140.99161738099</v>
      </c>
      <c r="G55" s="524">
        <f t="shared" si="7"/>
        <v>349193.74258834624</v>
      </c>
      <c r="H55" s="491">
        <f t="shared" si="8"/>
        <v>349193.74258834624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952140.99161738099</v>
      </c>
      <c r="E56" s="522">
        <f>IF(+I14&lt;F55,I14,D56)</f>
        <v>229242.61904761905</v>
      </c>
      <c r="F56" s="523">
        <f t="shared" si="6"/>
        <v>722898.37256976194</v>
      </c>
      <c r="G56" s="524">
        <f t="shared" si="7"/>
        <v>323416.76332242694</v>
      </c>
      <c r="H56" s="491">
        <f t="shared" si="8"/>
        <v>323416.76332242694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722898.37256976194</v>
      </c>
      <c r="E57" s="522">
        <f>IF(+I14&lt;F56,I14,D57)</f>
        <v>229242.61904761905</v>
      </c>
      <c r="F57" s="523">
        <f t="shared" si="6"/>
        <v>493655.75352214288</v>
      </c>
      <c r="G57" s="524">
        <f t="shared" si="7"/>
        <v>297639.78405650763</v>
      </c>
      <c r="H57" s="491">
        <f t="shared" si="8"/>
        <v>297639.78405650763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493655.75352214288</v>
      </c>
      <c r="E58" s="522">
        <f>IF(+I14&lt;F57,I14,D58)</f>
        <v>229242.61904761905</v>
      </c>
      <c r="F58" s="523">
        <f t="shared" si="6"/>
        <v>264413.13447452383</v>
      </c>
      <c r="G58" s="524">
        <f t="shared" si="7"/>
        <v>271862.80479058839</v>
      </c>
      <c r="H58" s="491">
        <f t="shared" si="8"/>
        <v>271862.80479058839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264413.13447452383</v>
      </c>
      <c r="E59" s="522">
        <f>IF(+I14&lt;F58,I14,D59)</f>
        <v>229242.61904761905</v>
      </c>
      <c r="F59" s="523">
        <f t="shared" si="6"/>
        <v>35170.515426904778</v>
      </c>
      <c r="G59" s="524">
        <f t="shared" si="7"/>
        <v>246085.82552466908</v>
      </c>
      <c r="H59" s="491">
        <f t="shared" si="8"/>
        <v>246085.82552466908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35170.515426904778</v>
      </c>
      <c r="E60" s="522">
        <f>IF(+I14&lt;F59,I14,D60)</f>
        <v>35170.515426904778</v>
      </c>
      <c r="F60" s="523">
        <f t="shared" si="6"/>
        <v>0</v>
      </c>
      <c r="G60" s="524">
        <f t="shared" si="7"/>
        <v>37147.873848949981</v>
      </c>
      <c r="H60" s="491">
        <f t="shared" si="8"/>
        <v>37147.873848949981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9628190.0000000037</v>
      </c>
      <c r="F73" s="375"/>
      <c r="G73" s="375">
        <f>SUM(G17:G72)</f>
        <v>32598278.346887138</v>
      </c>
      <c r="H73" s="375">
        <f>SUM(H17:H72)</f>
        <v>32598278.346887138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998426.09511782171</v>
      </c>
      <c r="N87" s="546">
        <f>IF(J92&lt;D11,0,VLOOKUP(J92,C17:O72,11))</f>
        <v>998426.09511782171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1234592.0448831792</v>
      </c>
      <c r="N88" s="550">
        <f>IF(J92&lt;D11,0,VLOOKUP(J92,C99:P154,7))</f>
        <v>1234592.0448831792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236165.94976535754</v>
      </c>
      <c r="N89" s="555">
        <f>+N88-N87</f>
        <v>236165.94976535754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9628190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229242.61904761905</v>
      </c>
      <c r="K96" s="375"/>
      <c r="L96" s="375"/>
      <c r="M96" s="375"/>
      <c r="N96" s="375"/>
      <c r="O96" s="375"/>
      <c r="P96" s="272"/>
    </row>
    <row r="97" spans="1:16" ht="38.25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167899.74418604653</v>
      </c>
      <c r="F99" s="631">
        <v>9458352.2558139525</v>
      </c>
      <c r="G99" s="631">
        <v>4729176.1279069763</v>
      </c>
      <c r="H99" s="633">
        <v>674113.34161088022</v>
      </c>
      <c r="I99" s="634">
        <v>674113.34161088022</v>
      </c>
      <c r="J99" s="514">
        <f t="shared" ref="J99:J130" si="9">+I99-H99</f>
        <v>0</v>
      </c>
      <c r="K99" s="514"/>
      <c r="L99" s="512">
        <f>+H99</f>
        <v>674113.34161088022</v>
      </c>
      <c r="M99" s="513">
        <f t="shared" ref="M99:M100" si="10">IF(L99&lt;&gt;0,+H99-L99,0)</f>
        <v>0</v>
      </c>
      <c r="N99" s="512">
        <f>+I99</f>
        <v>674113.34161088022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>
      <c r="B100" s="195" t="str">
        <f>IF(D100=F99,"","IU")</f>
        <v>IU</v>
      </c>
      <c r="C100" s="507">
        <f>IF(D93="","-",+C99+1)</f>
        <v>2020</v>
      </c>
      <c r="D100" s="629">
        <v>9460290.2558139525</v>
      </c>
      <c r="E100" s="630">
        <v>229242.61904761905</v>
      </c>
      <c r="F100" s="631">
        <v>9231047.6367663331</v>
      </c>
      <c r="G100" s="631">
        <v>9345668.9462901428</v>
      </c>
      <c r="H100" s="633">
        <v>1234592.0448831792</v>
      </c>
      <c r="I100" s="634">
        <v>1234592.0448831792</v>
      </c>
      <c r="J100" s="514">
        <f t="shared" si="9"/>
        <v>0</v>
      </c>
      <c r="K100" s="514"/>
      <c r="L100" s="655">
        <f>+H100</f>
        <v>1234592.0448831792</v>
      </c>
      <c r="M100" s="514">
        <f t="shared" si="10"/>
        <v>0</v>
      </c>
      <c r="N100" s="655">
        <f>+I100</f>
        <v>1234592.0448831792</v>
      </c>
      <c r="O100" s="514">
        <f t="shared" si="11"/>
        <v>0</v>
      </c>
      <c r="P100" s="514">
        <f t="shared" si="12"/>
        <v>0</v>
      </c>
    </row>
    <row r="101" spans="1:16">
      <c r="B101" s="195" t="str">
        <f t="shared" ref="B101:B154" si="13">IF(D101=F100,"","IU")</f>
        <v/>
      </c>
      <c r="C101" s="507">
        <f>IF(D93="","-",+C100+1)</f>
        <v>2021</v>
      </c>
      <c r="D101" s="374">
        <f>IF(F100+SUM(E$99:E100)=D$92,F100,D$92-SUM(E$99:E100))</f>
        <v>9231047.6367663331</v>
      </c>
      <c r="E101" s="522">
        <f>IF(+J96&lt;F100,J96,D101)</f>
        <v>229242.61904761905</v>
      </c>
      <c r="F101" s="523">
        <f t="shared" ref="F101:F154" si="14">+D101-E101</f>
        <v>9001805.0177187137</v>
      </c>
      <c r="G101" s="523">
        <f t="shared" ref="G101:G154" si="15">+(F101+D101)/2</f>
        <v>9116426.3272425234</v>
      </c>
      <c r="H101" s="526">
        <f t="shared" ref="H101:H154" si="16">+J$94*G101+E101</f>
        <v>1254330.9442154511</v>
      </c>
      <c r="I101" s="577">
        <f t="shared" ref="I101:I154" si="17">+J$95*G101+E101</f>
        <v>1254330.9442154511</v>
      </c>
      <c r="J101" s="514">
        <f t="shared" si="9"/>
        <v>0</v>
      </c>
      <c r="K101" s="514"/>
      <c r="L101" s="525"/>
      <c r="M101" s="514">
        <f t="shared" ref="M101:M130" si="18">IF(L101&lt;&gt;0,+H101-L101,0)</f>
        <v>0</v>
      </c>
      <c r="N101" s="525"/>
      <c r="O101" s="514">
        <f t="shared" si="11"/>
        <v>0</v>
      </c>
      <c r="P101" s="514">
        <f t="shared" si="12"/>
        <v>0</v>
      </c>
    </row>
    <row r="102" spans="1:16">
      <c r="B102" s="195" t="str">
        <f t="shared" si="13"/>
        <v/>
      </c>
      <c r="C102" s="507">
        <f>IF(D93="","-",+C101+1)</f>
        <v>2022</v>
      </c>
      <c r="D102" s="374">
        <f>IF(F101+SUM(E$99:E101)=D$92,F101,D$92-SUM(E$99:E101))</f>
        <v>9001805.0177187137</v>
      </c>
      <c r="E102" s="522">
        <f>IF(+J96&lt;F101,J96,D102)</f>
        <v>229242.61904761905</v>
      </c>
      <c r="F102" s="523">
        <f t="shared" si="14"/>
        <v>8772562.3986710943</v>
      </c>
      <c r="G102" s="523">
        <f t="shared" si="15"/>
        <v>8887183.708194904</v>
      </c>
      <c r="H102" s="526">
        <f t="shared" si="16"/>
        <v>1228553.9649495319</v>
      </c>
      <c r="I102" s="577">
        <f t="shared" si="17"/>
        <v>1228553.9649495319</v>
      </c>
      <c r="J102" s="514">
        <f t="shared" si="9"/>
        <v>0</v>
      </c>
      <c r="K102" s="514"/>
      <c r="L102" s="525"/>
      <c r="M102" s="514">
        <f t="shared" si="18"/>
        <v>0</v>
      </c>
      <c r="N102" s="525"/>
      <c r="O102" s="514">
        <f t="shared" si="11"/>
        <v>0</v>
      </c>
      <c r="P102" s="514">
        <f t="shared" si="12"/>
        <v>0</v>
      </c>
    </row>
    <row r="103" spans="1:16">
      <c r="B103" s="195" t="str">
        <f t="shared" si="13"/>
        <v/>
      </c>
      <c r="C103" s="507">
        <f>IF(D93="","-",+C102+1)</f>
        <v>2023</v>
      </c>
      <c r="D103" s="374">
        <f>IF(F102+SUM(E$99:E102)=D$92,F102,D$92-SUM(E$99:E102))</f>
        <v>8772562.3986710943</v>
      </c>
      <c r="E103" s="522">
        <f>IF(+J96&lt;F102,J96,D103)</f>
        <v>229242.61904761905</v>
      </c>
      <c r="F103" s="523">
        <f t="shared" si="14"/>
        <v>8543319.7796234749</v>
      </c>
      <c r="G103" s="523">
        <f t="shared" si="15"/>
        <v>8657941.0891472846</v>
      </c>
      <c r="H103" s="526">
        <f t="shared" si="16"/>
        <v>1202776.9856836125</v>
      </c>
      <c r="I103" s="577">
        <f t="shared" si="17"/>
        <v>1202776.9856836125</v>
      </c>
      <c r="J103" s="514">
        <f t="shared" si="9"/>
        <v>0</v>
      </c>
      <c r="K103" s="514"/>
      <c r="L103" s="525"/>
      <c r="M103" s="514">
        <f t="shared" si="18"/>
        <v>0</v>
      </c>
      <c r="N103" s="525"/>
      <c r="O103" s="514">
        <f t="shared" si="11"/>
        <v>0</v>
      </c>
      <c r="P103" s="514">
        <f t="shared" si="12"/>
        <v>0</v>
      </c>
    </row>
    <row r="104" spans="1:16">
      <c r="B104" s="195" t="str">
        <f t="shared" si="13"/>
        <v/>
      </c>
      <c r="C104" s="507">
        <f>IF(D93="","-",+C103+1)</f>
        <v>2024</v>
      </c>
      <c r="D104" s="374">
        <f>IF(F103+SUM(E$99:E103)=D$92,F103,D$92-SUM(E$99:E103))</f>
        <v>8543319.7796234749</v>
      </c>
      <c r="E104" s="522">
        <f>IF(+J96&lt;F103,J96,D104)</f>
        <v>229242.61904761905</v>
      </c>
      <c r="F104" s="523">
        <f t="shared" si="14"/>
        <v>8314077.1605758555</v>
      </c>
      <c r="G104" s="523">
        <f t="shared" si="15"/>
        <v>8428698.4700996652</v>
      </c>
      <c r="H104" s="526">
        <f t="shared" si="16"/>
        <v>1177000.0064176931</v>
      </c>
      <c r="I104" s="577">
        <f t="shared" si="17"/>
        <v>1177000.0064176931</v>
      </c>
      <c r="J104" s="514">
        <f t="shared" si="9"/>
        <v>0</v>
      </c>
      <c r="K104" s="514"/>
      <c r="L104" s="525"/>
      <c r="M104" s="514">
        <f t="shared" si="18"/>
        <v>0</v>
      </c>
      <c r="N104" s="525"/>
      <c r="O104" s="514">
        <f t="shared" si="11"/>
        <v>0</v>
      </c>
      <c r="P104" s="514">
        <f t="shared" si="12"/>
        <v>0</v>
      </c>
    </row>
    <row r="105" spans="1:16">
      <c r="B105" s="195" t="str">
        <f t="shared" si="13"/>
        <v/>
      </c>
      <c r="C105" s="507">
        <f>IF(D93="","-",+C104+1)</f>
        <v>2025</v>
      </c>
      <c r="D105" s="374">
        <f>IF(F104+SUM(E$99:E104)=D$92,F104,D$92-SUM(E$99:E104))</f>
        <v>8314077.1605758555</v>
      </c>
      <c r="E105" s="522">
        <f>IF(+J96&lt;F104,J96,D105)</f>
        <v>229242.61904761905</v>
      </c>
      <c r="F105" s="523">
        <f t="shared" si="14"/>
        <v>8084834.5415282361</v>
      </c>
      <c r="G105" s="523">
        <f t="shared" si="15"/>
        <v>8199455.8510520458</v>
      </c>
      <c r="H105" s="526">
        <f t="shared" si="16"/>
        <v>1151223.0271517739</v>
      </c>
      <c r="I105" s="577">
        <f t="shared" si="17"/>
        <v>1151223.0271517739</v>
      </c>
      <c r="J105" s="514">
        <f t="shared" si="9"/>
        <v>0</v>
      </c>
      <c r="K105" s="514"/>
      <c r="L105" s="525"/>
      <c r="M105" s="514">
        <f t="shared" si="18"/>
        <v>0</v>
      </c>
      <c r="N105" s="525"/>
      <c r="O105" s="514">
        <f t="shared" si="11"/>
        <v>0</v>
      </c>
      <c r="P105" s="514">
        <f t="shared" si="12"/>
        <v>0</v>
      </c>
    </row>
    <row r="106" spans="1:16">
      <c r="B106" s="195" t="str">
        <f t="shared" si="13"/>
        <v/>
      </c>
      <c r="C106" s="507">
        <f>IF(D93="","-",+C105+1)</f>
        <v>2026</v>
      </c>
      <c r="D106" s="374">
        <f>IF(F105+SUM(E$99:E105)=D$92,F105,D$92-SUM(E$99:E105))</f>
        <v>8084834.5415282361</v>
      </c>
      <c r="E106" s="522">
        <f>IF(+J96&lt;F105,J96,D106)</f>
        <v>229242.61904761905</v>
      </c>
      <c r="F106" s="523">
        <f t="shared" si="14"/>
        <v>7855591.9224806167</v>
      </c>
      <c r="G106" s="523">
        <f t="shared" si="15"/>
        <v>7970213.2320044264</v>
      </c>
      <c r="H106" s="526">
        <f t="shared" si="16"/>
        <v>1125446.0478858547</v>
      </c>
      <c r="I106" s="577">
        <f t="shared" si="17"/>
        <v>1125446.0478858547</v>
      </c>
      <c r="J106" s="514">
        <f t="shared" si="9"/>
        <v>0</v>
      </c>
      <c r="K106" s="514"/>
      <c r="L106" s="525"/>
      <c r="M106" s="514">
        <f t="shared" si="18"/>
        <v>0</v>
      </c>
      <c r="N106" s="525"/>
      <c r="O106" s="514">
        <f t="shared" si="11"/>
        <v>0</v>
      </c>
      <c r="P106" s="514">
        <f t="shared" si="12"/>
        <v>0</v>
      </c>
    </row>
    <row r="107" spans="1:16">
      <c r="B107" s="195" t="str">
        <f t="shared" si="13"/>
        <v/>
      </c>
      <c r="C107" s="507">
        <f>IF(D93="","-",+C106+1)</f>
        <v>2027</v>
      </c>
      <c r="D107" s="374">
        <f>IF(F106+SUM(E$99:E106)=D$92,F106,D$92-SUM(E$99:E106))</f>
        <v>7855591.9224806167</v>
      </c>
      <c r="E107" s="522">
        <f>IF(+J96&lt;F106,J96,D107)</f>
        <v>229242.61904761905</v>
      </c>
      <c r="F107" s="523">
        <f t="shared" si="14"/>
        <v>7626349.3034329973</v>
      </c>
      <c r="G107" s="523">
        <f t="shared" si="15"/>
        <v>7740970.612956807</v>
      </c>
      <c r="H107" s="526">
        <f t="shared" si="16"/>
        <v>1099669.0686199353</v>
      </c>
      <c r="I107" s="577">
        <f t="shared" si="17"/>
        <v>1099669.0686199353</v>
      </c>
      <c r="J107" s="514">
        <f t="shared" si="9"/>
        <v>0</v>
      </c>
      <c r="K107" s="514"/>
      <c r="L107" s="525"/>
      <c r="M107" s="514">
        <f t="shared" si="18"/>
        <v>0</v>
      </c>
      <c r="N107" s="525"/>
      <c r="O107" s="514">
        <f t="shared" si="11"/>
        <v>0</v>
      </c>
      <c r="P107" s="514">
        <f t="shared" si="12"/>
        <v>0</v>
      </c>
    </row>
    <row r="108" spans="1:16">
      <c r="B108" s="195" t="str">
        <f t="shared" si="13"/>
        <v/>
      </c>
      <c r="C108" s="507">
        <f>IF(D93="","-",+C107+1)</f>
        <v>2028</v>
      </c>
      <c r="D108" s="374">
        <f>IF(F107+SUM(E$99:E107)=D$92,F107,D$92-SUM(E$99:E107))</f>
        <v>7626349.3034329973</v>
      </c>
      <c r="E108" s="522">
        <f>IF(+J96&lt;F107,J96,D108)</f>
        <v>229242.61904761905</v>
      </c>
      <c r="F108" s="523">
        <f t="shared" si="14"/>
        <v>7397106.6843853779</v>
      </c>
      <c r="G108" s="523">
        <f t="shared" si="15"/>
        <v>7511727.9939091876</v>
      </c>
      <c r="H108" s="526">
        <f t="shared" si="16"/>
        <v>1073892.0893540159</v>
      </c>
      <c r="I108" s="577">
        <f t="shared" si="17"/>
        <v>1073892.0893540159</v>
      </c>
      <c r="J108" s="514">
        <f t="shared" si="9"/>
        <v>0</v>
      </c>
      <c r="K108" s="514"/>
      <c r="L108" s="525"/>
      <c r="M108" s="514">
        <f t="shared" si="18"/>
        <v>0</v>
      </c>
      <c r="N108" s="525"/>
      <c r="O108" s="514">
        <f t="shared" si="11"/>
        <v>0</v>
      </c>
      <c r="P108" s="514">
        <f t="shared" si="12"/>
        <v>0</v>
      </c>
    </row>
    <row r="109" spans="1:16">
      <c r="B109" s="195" t="str">
        <f t="shared" si="13"/>
        <v/>
      </c>
      <c r="C109" s="507">
        <f>IF(D93="","-",+C108+1)</f>
        <v>2029</v>
      </c>
      <c r="D109" s="374">
        <f>IF(F108+SUM(E$99:E108)=D$92,F108,D$92-SUM(E$99:E108))</f>
        <v>7397106.6843853779</v>
      </c>
      <c r="E109" s="522">
        <f>IF(+J96&lt;F108,J96,D109)</f>
        <v>229242.61904761905</v>
      </c>
      <c r="F109" s="523">
        <f t="shared" si="14"/>
        <v>7167864.0653377585</v>
      </c>
      <c r="G109" s="523">
        <f t="shared" si="15"/>
        <v>7282485.3748615682</v>
      </c>
      <c r="H109" s="526">
        <f t="shared" si="16"/>
        <v>1048115.1100880966</v>
      </c>
      <c r="I109" s="577">
        <f t="shared" si="17"/>
        <v>1048115.1100880966</v>
      </c>
      <c r="J109" s="514">
        <f t="shared" si="9"/>
        <v>0</v>
      </c>
      <c r="K109" s="514"/>
      <c r="L109" s="525"/>
      <c r="M109" s="514">
        <f t="shared" si="18"/>
        <v>0</v>
      </c>
      <c r="N109" s="525"/>
      <c r="O109" s="514">
        <f t="shared" si="11"/>
        <v>0</v>
      </c>
      <c r="P109" s="514">
        <f t="shared" si="12"/>
        <v>0</v>
      </c>
    </row>
    <row r="110" spans="1:16">
      <c r="B110" s="195" t="str">
        <f t="shared" si="13"/>
        <v/>
      </c>
      <c r="C110" s="507">
        <f>IF(D93="","-",+C109+1)</f>
        <v>2030</v>
      </c>
      <c r="D110" s="374">
        <f>IF(F109+SUM(E$99:E109)=D$92,F109,D$92-SUM(E$99:E109))</f>
        <v>7167864.0653377641</v>
      </c>
      <c r="E110" s="522">
        <f>IF(+J96&lt;F109,J96,D110)</f>
        <v>229242.61904761905</v>
      </c>
      <c r="F110" s="523">
        <f t="shared" si="14"/>
        <v>6938621.4462901447</v>
      </c>
      <c r="G110" s="523">
        <f t="shared" si="15"/>
        <v>7053242.7558139544</v>
      </c>
      <c r="H110" s="526">
        <f t="shared" si="16"/>
        <v>1022338.1308221779</v>
      </c>
      <c r="I110" s="577">
        <f t="shared" si="17"/>
        <v>1022338.1308221779</v>
      </c>
      <c r="J110" s="514">
        <f t="shared" si="9"/>
        <v>0</v>
      </c>
      <c r="K110" s="514"/>
      <c r="L110" s="525"/>
      <c r="M110" s="514">
        <f t="shared" si="18"/>
        <v>0</v>
      </c>
      <c r="N110" s="525"/>
      <c r="O110" s="514">
        <f t="shared" si="11"/>
        <v>0</v>
      </c>
      <c r="P110" s="514">
        <f t="shared" si="12"/>
        <v>0</v>
      </c>
    </row>
    <row r="111" spans="1:16">
      <c r="B111" s="195" t="str">
        <f t="shared" si="13"/>
        <v/>
      </c>
      <c r="C111" s="507">
        <f>IF(D93="","-",+C110+1)</f>
        <v>2031</v>
      </c>
      <c r="D111" s="374">
        <f>IF(F110+SUM(E$99:E110)=D$92,F110,D$92-SUM(E$99:E110))</f>
        <v>6938621.4462901447</v>
      </c>
      <c r="E111" s="522">
        <f>IF(+J96&lt;F110,J96,D111)</f>
        <v>229242.61904761905</v>
      </c>
      <c r="F111" s="523">
        <f t="shared" si="14"/>
        <v>6709378.8272425253</v>
      </c>
      <c r="G111" s="523">
        <f t="shared" si="15"/>
        <v>6824000.136766335</v>
      </c>
      <c r="H111" s="526">
        <f t="shared" si="16"/>
        <v>996561.15155625856</v>
      </c>
      <c r="I111" s="577">
        <f t="shared" si="17"/>
        <v>996561.15155625856</v>
      </c>
      <c r="J111" s="514">
        <f t="shared" si="9"/>
        <v>0</v>
      </c>
      <c r="K111" s="514"/>
      <c r="L111" s="525"/>
      <c r="M111" s="514">
        <f t="shared" si="18"/>
        <v>0</v>
      </c>
      <c r="N111" s="525"/>
      <c r="O111" s="514">
        <f t="shared" si="11"/>
        <v>0</v>
      </c>
      <c r="P111" s="514">
        <f t="shared" si="12"/>
        <v>0</v>
      </c>
    </row>
    <row r="112" spans="1:16">
      <c r="B112" s="195" t="str">
        <f t="shared" si="13"/>
        <v/>
      </c>
      <c r="C112" s="507">
        <f>IF(D93="","-",+C111+1)</f>
        <v>2032</v>
      </c>
      <c r="D112" s="374">
        <f>IF(F111+SUM(E$99:E111)=D$92,F111,D$92-SUM(E$99:E111))</f>
        <v>6709378.8272425253</v>
      </c>
      <c r="E112" s="522">
        <f>IF(+J96&lt;F111,J96,D112)</f>
        <v>229242.61904761905</v>
      </c>
      <c r="F112" s="523">
        <f t="shared" si="14"/>
        <v>6480136.2081949059</v>
      </c>
      <c r="G112" s="523">
        <f t="shared" si="15"/>
        <v>6594757.5177187156</v>
      </c>
      <c r="H112" s="526">
        <f t="shared" si="16"/>
        <v>970784.17229033925</v>
      </c>
      <c r="I112" s="577">
        <f t="shared" si="17"/>
        <v>970784.17229033925</v>
      </c>
      <c r="J112" s="514">
        <f t="shared" si="9"/>
        <v>0</v>
      </c>
      <c r="K112" s="514"/>
      <c r="L112" s="525"/>
      <c r="M112" s="514">
        <f t="shared" si="18"/>
        <v>0</v>
      </c>
      <c r="N112" s="525"/>
      <c r="O112" s="514">
        <f t="shared" si="11"/>
        <v>0</v>
      </c>
      <c r="P112" s="514">
        <f t="shared" si="12"/>
        <v>0</v>
      </c>
    </row>
    <row r="113" spans="2:16">
      <c r="B113" s="195" t="str">
        <f t="shared" si="13"/>
        <v/>
      </c>
      <c r="C113" s="507">
        <f>IF(D93="","-",+C112+1)</f>
        <v>2033</v>
      </c>
      <c r="D113" s="374">
        <f>IF(F112+SUM(E$99:E112)=D$92,F112,D$92-SUM(E$99:E112))</f>
        <v>6480136.2081949059</v>
      </c>
      <c r="E113" s="522">
        <f>IF(+J96&lt;F112,J96,D113)</f>
        <v>229242.61904761905</v>
      </c>
      <c r="F113" s="523">
        <f t="shared" si="14"/>
        <v>6250893.5891472865</v>
      </c>
      <c r="G113" s="523">
        <f t="shared" si="15"/>
        <v>6365514.8986710962</v>
      </c>
      <c r="H113" s="526">
        <f t="shared" si="16"/>
        <v>945007.19302441995</v>
      </c>
      <c r="I113" s="577">
        <f t="shared" si="17"/>
        <v>945007.19302441995</v>
      </c>
      <c r="J113" s="514">
        <f t="shared" si="9"/>
        <v>0</v>
      </c>
      <c r="K113" s="514"/>
      <c r="L113" s="525"/>
      <c r="M113" s="514">
        <f t="shared" si="18"/>
        <v>0</v>
      </c>
      <c r="N113" s="525"/>
      <c r="O113" s="514">
        <f t="shared" si="11"/>
        <v>0</v>
      </c>
      <c r="P113" s="514">
        <f t="shared" si="12"/>
        <v>0</v>
      </c>
    </row>
    <row r="114" spans="2:16">
      <c r="B114" s="195" t="str">
        <f t="shared" si="13"/>
        <v/>
      </c>
      <c r="C114" s="507">
        <f>IF(D93="","-",+C113+1)</f>
        <v>2034</v>
      </c>
      <c r="D114" s="374">
        <f>IF(F113+SUM(E$99:E113)=D$92,F113,D$92-SUM(E$99:E113))</f>
        <v>6250893.5891472865</v>
      </c>
      <c r="E114" s="522">
        <f>IF(+J96&lt;F113,J96,D114)</f>
        <v>229242.61904761905</v>
      </c>
      <c r="F114" s="523">
        <f t="shared" si="14"/>
        <v>6021650.9700996671</v>
      </c>
      <c r="G114" s="523">
        <f t="shared" si="15"/>
        <v>6136272.2796234768</v>
      </c>
      <c r="H114" s="526">
        <f t="shared" si="16"/>
        <v>919230.21375850064</v>
      </c>
      <c r="I114" s="577">
        <f t="shared" si="17"/>
        <v>919230.21375850064</v>
      </c>
      <c r="J114" s="514">
        <f t="shared" si="9"/>
        <v>0</v>
      </c>
      <c r="K114" s="514"/>
      <c r="L114" s="525"/>
      <c r="M114" s="514">
        <f t="shared" si="18"/>
        <v>0</v>
      </c>
      <c r="N114" s="525"/>
      <c r="O114" s="514">
        <f t="shared" si="11"/>
        <v>0</v>
      </c>
      <c r="P114" s="514">
        <f t="shared" si="12"/>
        <v>0</v>
      </c>
    </row>
    <row r="115" spans="2:16">
      <c r="B115" s="195" t="str">
        <f t="shared" si="13"/>
        <v/>
      </c>
      <c r="C115" s="507">
        <f>IF(D93="","-",+C114+1)</f>
        <v>2035</v>
      </c>
      <c r="D115" s="374">
        <f>IF(F114+SUM(E$99:E114)=D$92,F114,D$92-SUM(E$99:E114))</f>
        <v>6021650.9700996671</v>
      </c>
      <c r="E115" s="522">
        <f>IF(+J96&lt;F114,J96,D115)</f>
        <v>229242.61904761905</v>
      </c>
      <c r="F115" s="523">
        <f t="shared" si="14"/>
        <v>5792408.3510520477</v>
      </c>
      <c r="G115" s="523">
        <f t="shared" si="15"/>
        <v>5907029.6605758574</v>
      </c>
      <c r="H115" s="526">
        <f t="shared" si="16"/>
        <v>893453.23449258134</v>
      </c>
      <c r="I115" s="577">
        <f t="shared" si="17"/>
        <v>893453.23449258134</v>
      </c>
      <c r="J115" s="514">
        <f t="shared" si="9"/>
        <v>0</v>
      </c>
      <c r="K115" s="514"/>
      <c r="L115" s="525"/>
      <c r="M115" s="514">
        <f t="shared" si="18"/>
        <v>0</v>
      </c>
      <c r="N115" s="525"/>
      <c r="O115" s="514">
        <f t="shared" si="11"/>
        <v>0</v>
      </c>
      <c r="P115" s="514">
        <f t="shared" si="12"/>
        <v>0</v>
      </c>
    </row>
    <row r="116" spans="2:16">
      <c r="B116" s="195" t="str">
        <f t="shared" si="13"/>
        <v/>
      </c>
      <c r="C116" s="507">
        <f>IF(D93="","-",+C115+1)</f>
        <v>2036</v>
      </c>
      <c r="D116" s="374">
        <f>IF(F115+SUM(E$99:E115)=D$92,F115,D$92-SUM(E$99:E115))</f>
        <v>5792408.3510520477</v>
      </c>
      <c r="E116" s="522">
        <f>IF(+J96&lt;F115,J96,D116)</f>
        <v>229242.61904761905</v>
      </c>
      <c r="F116" s="523">
        <f t="shared" si="14"/>
        <v>5563165.7320044283</v>
      </c>
      <c r="G116" s="523">
        <f t="shared" si="15"/>
        <v>5677787.041528238</v>
      </c>
      <c r="H116" s="526">
        <f t="shared" si="16"/>
        <v>867676.25522666203</v>
      </c>
      <c r="I116" s="577">
        <f t="shared" si="17"/>
        <v>867676.25522666203</v>
      </c>
      <c r="J116" s="514">
        <f t="shared" si="9"/>
        <v>0</v>
      </c>
      <c r="K116" s="514"/>
      <c r="L116" s="525"/>
      <c r="M116" s="514">
        <f t="shared" si="18"/>
        <v>0</v>
      </c>
      <c r="N116" s="525"/>
      <c r="O116" s="514">
        <f t="shared" si="11"/>
        <v>0</v>
      </c>
      <c r="P116" s="514">
        <f t="shared" si="12"/>
        <v>0</v>
      </c>
    </row>
    <row r="117" spans="2:16">
      <c r="B117" s="195" t="str">
        <f t="shared" si="13"/>
        <v/>
      </c>
      <c r="C117" s="507">
        <f>IF(D93="","-",+C116+1)</f>
        <v>2037</v>
      </c>
      <c r="D117" s="374">
        <f>IF(F116+SUM(E$99:E116)=D$92,F116,D$92-SUM(E$99:E116))</f>
        <v>5563165.7320044283</v>
      </c>
      <c r="E117" s="522">
        <f>IF(+J96&lt;F116,J96,D117)</f>
        <v>229242.61904761905</v>
      </c>
      <c r="F117" s="523">
        <f t="shared" si="14"/>
        <v>5333923.1129568089</v>
      </c>
      <c r="G117" s="523">
        <f t="shared" si="15"/>
        <v>5448544.4224806186</v>
      </c>
      <c r="H117" s="526">
        <f t="shared" si="16"/>
        <v>841899.27596074273</v>
      </c>
      <c r="I117" s="577">
        <f t="shared" si="17"/>
        <v>841899.27596074273</v>
      </c>
      <c r="J117" s="514">
        <f t="shared" si="9"/>
        <v>0</v>
      </c>
      <c r="K117" s="514"/>
      <c r="L117" s="525"/>
      <c r="M117" s="514">
        <f t="shared" si="18"/>
        <v>0</v>
      </c>
      <c r="N117" s="525"/>
      <c r="O117" s="514">
        <f t="shared" si="11"/>
        <v>0</v>
      </c>
      <c r="P117" s="514">
        <f t="shared" si="12"/>
        <v>0</v>
      </c>
    </row>
    <row r="118" spans="2:16">
      <c r="B118" s="195" t="str">
        <f t="shared" si="13"/>
        <v/>
      </c>
      <c r="C118" s="507">
        <f>IF(D93="","-",+C117+1)</f>
        <v>2038</v>
      </c>
      <c r="D118" s="374">
        <f>IF(F117+SUM(E$99:E117)=D$92,F117,D$92-SUM(E$99:E117))</f>
        <v>5333923.1129568089</v>
      </c>
      <c r="E118" s="522">
        <f>IF(+J96&lt;F117,J96,D118)</f>
        <v>229242.61904761905</v>
      </c>
      <c r="F118" s="523">
        <f t="shared" si="14"/>
        <v>5104680.4939091895</v>
      </c>
      <c r="G118" s="523">
        <f t="shared" si="15"/>
        <v>5219301.8034329992</v>
      </c>
      <c r="H118" s="526">
        <f t="shared" si="16"/>
        <v>816122.29669482331</v>
      </c>
      <c r="I118" s="577">
        <f t="shared" si="17"/>
        <v>816122.29669482331</v>
      </c>
      <c r="J118" s="514">
        <f t="shared" si="9"/>
        <v>0</v>
      </c>
      <c r="K118" s="514"/>
      <c r="L118" s="525"/>
      <c r="M118" s="514">
        <f t="shared" si="18"/>
        <v>0</v>
      </c>
      <c r="N118" s="525"/>
      <c r="O118" s="514">
        <f t="shared" si="11"/>
        <v>0</v>
      </c>
      <c r="P118" s="514">
        <f t="shared" si="12"/>
        <v>0</v>
      </c>
    </row>
    <row r="119" spans="2:16">
      <c r="B119" s="195" t="str">
        <f t="shared" si="13"/>
        <v/>
      </c>
      <c r="C119" s="507">
        <f>IF(D93="","-",+C118+1)</f>
        <v>2039</v>
      </c>
      <c r="D119" s="374">
        <f>IF(F118+SUM(E$99:E118)=D$92,F118,D$92-SUM(E$99:E118))</f>
        <v>5104680.4939091895</v>
      </c>
      <c r="E119" s="522">
        <f>IF(+J96&lt;F118,J96,D119)</f>
        <v>229242.61904761905</v>
      </c>
      <c r="F119" s="523">
        <f t="shared" si="14"/>
        <v>4875437.8748615701</v>
      </c>
      <c r="G119" s="523">
        <f t="shared" si="15"/>
        <v>4990059.1843853798</v>
      </c>
      <c r="H119" s="526">
        <f t="shared" si="16"/>
        <v>790345.317428904</v>
      </c>
      <c r="I119" s="577">
        <f t="shared" si="17"/>
        <v>790345.317428904</v>
      </c>
      <c r="J119" s="514">
        <f t="shared" si="9"/>
        <v>0</v>
      </c>
      <c r="K119" s="514"/>
      <c r="L119" s="525"/>
      <c r="M119" s="514">
        <f t="shared" si="18"/>
        <v>0</v>
      </c>
      <c r="N119" s="525"/>
      <c r="O119" s="514">
        <f t="shared" si="11"/>
        <v>0</v>
      </c>
      <c r="P119" s="514">
        <f t="shared" si="12"/>
        <v>0</v>
      </c>
    </row>
    <row r="120" spans="2:16">
      <c r="B120" s="195" t="str">
        <f t="shared" si="13"/>
        <v/>
      </c>
      <c r="C120" s="507">
        <f>IF(D93="","-",+C119+1)</f>
        <v>2040</v>
      </c>
      <c r="D120" s="374">
        <f>IF(F119+SUM(E$99:E119)=D$92,F119,D$92-SUM(E$99:E119))</f>
        <v>4875437.8748615701</v>
      </c>
      <c r="E120" s="522">
        <f>IF(+J96&lt;F119,J96,D120)</f>
        <v>229242.61904761905</v>
      </c>
      <c r="F120" s="523">
        <f t="shared" si="14"/>
        <v>4646195.2558139507</v>
      </c>
      <c r="G120" s="523">
        <f t="shared" si="15"/>
        <v>4760816.5653377604</v>
      </c>
      <c r="H120" s="526">
        <f t="shared" si="16"/>
        <v>764568.3381629847</v>
      </c>
      <c r="I120" s="577">
        <f t="shared" si="17"/>
        <v>764568.3381629847</v>
      </c>
      <c r="J120" s="514">
        <f t="shared" si="9"/>
        <v>0</v>
      </c>
      <c r="K120" s="514"/>
      <c r="L120" s="525"/>
      <c r="M120" s="514">
        <f t="shared" si="18"/>
        <v>0</v>
      </c>
      <c r="N120" s="525"/>
      <c r="O120" s="514">
        <f t="shared" si="11"/>
        <v>0</v>
      </c>
      <c r="P120" s="514">
        <f t="shared" si="12"/>
        <v>0</v>
      </c>
    </row>
    <row r="121" spans="2:16">
      <c r="B121" s="195" t="str">
        <f t="shared" si="13"/>
        <v/>
      </c>
      <c r="C121" s="507">
        <f>IF(D93="","-",+C120+1)</f>
        <v>2041</v>
      </c>
      <c r="D121" s="374">
        <f>IF(F120+SUM(E$99:E120)=D$92,F120,D$92-SUM(E$99:E120))</f>
        <v>4646195.2558139507</v>
      </c>
      <c r="E121" s="522">
        <f>IF(+J96&lt;F120,J96,D121)</f>
        <v>229242.61904761905</v>
      </c>
      <c r="F121" s="523">
        <f t="shared" si="14"/>
        <v>4416952.6367663313</v>
      </c>
      <c r="G121" s="523">
        <f t="shared" si="15"/>
        <v>4531573.946290141</v>
      </c>
      <c r="H121" s="526">
        <f t="shared" si="16"/>
        <v>738791.35889706539</v>
      </c>
      <c r="I121" s="577">
        <f t="shared" si="17"/>
        <v>738791.35889706539</v>
      </c>
      <c r="J121" s="514">
        <f t="shared" si="9"/>
        <v>0</v>
      </c>
      <c r="K121" s="514"/>
      <c r="L121" s="525"/>
      <c r="M121" s="514">
        <f t="shared" si="18"/>
        <v>0</v>
      </c>
      <c r="N121" s="525"/>
      <c r="O121" s="514">
        <f t="shared" si="11"/>
        <v>0</v>
      </c>
      <c r="P121" s="514">
        <f t="shared" si="12"/>
        <v>0</v>
      </c>
    </row>
    <row r="122" spans="2:16">
      <c r="B122" s="195" t="str">
        <f t="shared" si="13"/>
        <v/>
      </c>
      <c r="C122" s="507">
        <f>IF(D93="","-",+C121+1)</f>
        <v>2042</v>
      </c>
      <c r="D122" s="374">
        <f>IF(F121+SUM(E$99:E121)=D$92,F121,D$92-SUM(E$99:E121))</f>
        <v>4416952.6367663313</v>
      </c>
      <c r="E122" s="522">
        <f>IF(+J96&lt;F121,J96,D122)</f>
        <v>229242.61904761905</v>
      </c>
      <c r="F122" s="523">
        <f t="shared" si="14"/>
        <v>4187710.0177187123</v>
      </c>
      <c r="G122" s="523">
        <f t="shared" si="15"/>
        <v>4302331.3272425216</v>
      </c>
      <c r="H122" s="526">
        <f t="shared" si="16"/>
        <v>713014.37963114609</v>
      </c>
      <c r="I122" s="577">
        <f t="shared" si="17"/>
        <v>713014.37963114609</v>
      </c>
      <c r="J122" s="514">
        <f t="shared" si="9"/>
        <v>0</v>
      </c>
      <c r="K122" s="514"/>
      <c r="L122" s="525"/>
      <c r="M122" s="514">
        <f t="shared" si="18"/>
        <v>0</v>
      </c>
      <c r="N122" s="525"/>
      <c r="O122" s="514">
        <f t="shared" si="11"/>
        <v>0</v>
      </c>
      <c r="P122" s="514">
        <f t="shared" si="12"/>
        <v>0</v>
      </c>
    </row>
    <row r="123" spans="2:16">
      <c r="B123" s="195" t="str">
        <f t="shared" si="13"/>
        <v/>
      </c>
      <c r="C123" s="507">
        <f>IF(D93="","-",+C122+1)</f>
        <v>2043</v>
      </c>
      <c r="D123" s="374">
        <f>IF(F122+SUM(E$99:E122)=D$92,F122,D$92-SUM(E$99:E122))</f>
        <v>4187710.0177187123</v>
      </c>
      <c r="E123" s="522">
        <f>IF(+J96&lt;F122,J96,D123)</f>
        <v>229242.61904761905</v>
      </c>
      <c r="F123" s="523">
        <f t="shared" si="14"/>
        <v>3958467.3986710934</v>
      </c>
      <c r="G123" s="523">
        <f t="shared" si="15"/>
        <v>4073088.7081949031</v>
      </c>
      <c r="H123" s="526">
        <f t="shared" si="16"/>
        <v>687237.4003652269</v>
      </c>
      <c r="I123" s="577">
        <f t="shared" si="17"/>
        <v>687237.4003652269</v>
      </c>
      <c r="J123" s="514">
        <f t="shared" si="9"/>
        <v>0</v>
      </c>
      <c r="K123" s="514"/>
      <c r="L123" s="525"/>
      <c r="M123" s="514">
        <f t="shared" si="18"/>
        <v>0</v>
      </c>
      <c r="N123" s="525"/>
      <c r="O123" s="514">
        <f t="shared" si="11"/>
        <v>0</v>
      </c>
      <c r="P123" s="514">
        <f t="shared" si="12"/>
        <v>0</v>
      </c>
    </row>
    <row r="124" spans="2:16">
      <c r="B124" s="195" t="str">
        <f t="shared" si="13"/>
        <v/>
      </c>
      <c r="C124" s="507">
        <f>IF(D93="","-",+C123+1)</f>
        <v>2044</v>
      </c>
      <c r="D124" s="374">
        <f>IF(F123+SUM(E$99:E123)=D$92,F123,D$92-SUM(E$99:E123))</f>
        <v>3958467.3986710934</v>
      </c>
      <c r="E124" s="522">
        <f>IF(+J96&lt;F123,J96,D124)</f>
        <v>229242.61904761905</v>
      </c>
      <c r="F124" s="523">
        <f t="shared" si="14"/>
        <v>3729224.7796234745</v>
      </c>
      <c r="G124" s="523">
        <f t="shared" si="15"/>
        <v>3843846.0891472837</v>
      </c>
      <c r="H124" s="526">
        <f t="shared" si="16"/>
        <v>661460.42109930748</v>
      </c>
      <c r="I124" s="577">
        <f t="shared" si="17"/>
        <v>661460.42109930748</v>
      </c>
      <c r="J124" s="514">
        <f t="shared" si="9"/>
        <v>0</v>
      </c>
      <c r="K124" s="514"/>
      <c r="L124" s="525"/>
      <c r="M124" s="514">
        <f t="shared" si="18"/>
        <v>0</v>
      </c>
      <c r="N124" s="525"/>
      <c r="O124" s="514">
        <f t="shared" si="11"/>
        <v>0</v>
      </c>
      <c r="P124" s="514">
        <f t="shared" si="12"/>
        <v>0</v>
      </c>
    </row>
    <row r="125" spans="2:16">
      <c r="B125" s="195" t="str">
        <f t="shared" si="13"/>
        <v/>
      </c>
      <c r="C125" s="507">
        <f>IF(D93="","-",+C124+1)</f>
        <v>2045</v>
      </c>
      <c r="D125" s="374">
        <f>IF(F124+SUM(E$99:E124)=D$92,F124,D$92-SUM(E$99:E124))</f>
        <v>3729224.7796234745</v>
      </c>
      <c r="E125" s="522">
        <f>IF(+J96&lt;F124,J96,D125)</f>
        <v>229242.61904761905</v>
      </c>
      <c r="F125" s="523">
        <f t="shared" si="14"/>
        <v>3499982.1605758555</v>
      </c>
      <c r="G125" s="523">
        <f t="shared" si="15"/>
        <v>3614603.4700996652</v>
      </c>
      <c r="H125" s="526">
        <f t="shared" si="16"/>
        <v>635683.44183338829</v>
      </c>
      <c r="I125" s="577">
        <f t="shared" si="17"/>
        <v>635683.44183338829</v>
      </c>
      <c r="J125" s="514">
        <f t="shared" si="9"/>
        <v>0</v>
      </c>
      <c r="K125" s="514"/>
      <c r="L125" s="525"/>
      <c r="M125" s="514">
        <f t="shared" si="18"/>
        <v>0</v>
      </c>
      <c r="N125" s="525"/>
      <c r="O125" s="514">
        <f t="shared" si="11"/>
        <v>0</v>
      </c>
      <c r="P125" s="514">
        <f t="shared" si="12"/>
        <v>0</v>
      </c>
    </row>
    <row r="126" spans="2:16">
      <c r="B126" s="195" t="str">
        <f t="shared" si="13"/>
        <v/>
      </c>
      <c r="C126" s="507">
        <f>IF(D93="","-",+C125+1)</f>
        <v>2046</v>
      </c>
      <c r="D126" s="374">
        <f>IF(F125+SUM(E$99:E125)=D$92,F125,D$92-SUM(E$99:E125))</f>
        <v>3499982.1605758555</v>
      </c>
      <c r="E126" s="522">
        <f>IF(+J96&lt;F125,J96,D126)</f>
        <v>229242.61904761905</v>
      </c>
      <c r="F126" s="523">
        <f t="shared" si="14"/>
        <v>3270739.5415282366</v>
      </c>
      <c r="G126" s="523">
        <f t="shared" si="15"/>
        <v>3385360.8510520458</v>
      </c>
      <c r="H126" s="526">
        <f t="shared" si="16"/>
        <v>609906.46256746899</v>
      </c>
      <c r="I126" s="577">
        <f t="shared" si="17"/>
        <v>609906.46256746899</v>
      </c>
      <c r="J126" s="514">
        <f t="shared" si="9"/>
        <v>0</v>
      </c>
      <c r="K126" s="514"/>
      <c r="L126" s="525"/>
      <c r="M126" s="514">
        <f t="shared" si="18"/>
        <v>0</v>
      </c>
      <c r="N126" s="525"/>
      <c r="O126" s="514">
        <f t="shared" si="11"/>
        <v>0</v>
      </c>
      <c r="P126" s="514">
        <f t="shared" si="12"/>
        <v>0</v>
      </c>
    </row>
    <row r="127" spans="2:16">
      <c r="B127" s="195" t="str">
        <f t="shared" si="13"/>
        <v/>
      </c>
      <c r="C127" s="507">
        <f>IF(D93="","-",+C126+1)</f>
        <v>2047</v>
      </c>
      <c r="D127" s="374">
        <f>IF(F126+SUM(E$99:E126)=D$92,F126,D$92-SUM(E$99:E126))</f>
        <v>3270739.5415282366</v>
      </c>
      <c r="E127" s="522">
        <f>IF(+J96&lt;F126,J96,D127)</f>
        <v>229242.61904761905</v>
      </c>
      <c r="F127" s="523">
        <f t="shared" si="14"/>
        <v>3041496.9224806176</v>
      </c>
      <c r="G127" s="523">
        <f t="shared" si="15"/>
        <v>3156118.2320044274</v>
      </c>
      <c r="H127" s="526">
        <f t="shared" si="16"/>
        <v>584129.4833015498</v>
      </c>
      <c r="I127" s="577">
        <f t="shared" si="17"/>
        <v>584129.4833015498</v>
      </c>
      <c r="J127" s="514">
        <f t="shared" si="9"/>
        <v>0</v>
      </c>
      <c r="K127" s="514"/>
      <c r="L127" s="525"/>
      <c r="M127" s="514">
        <f t="shared" si="18"/>
        <v>0</v>
      </c>
      <c r="N127" s="525"/>
      <c r="O127" s="514">
        <f t="shared" si="11"/>
        <v>0</v>
      </c>
      <c r="P127" s="514">
        <f t="shared" si="12"/>
        <v>0</v>
      </c>
    </row>
    <row r="128" spans="2:16">
      <c r="B128" s="195" t="str">
        <f t="shared" si="13"/>
        <v/>
      </c>
      <c r="C128" s="507">
        <f>IF(D93="","-",+C127+1)</f>
        <v>2048</v>
      </c>
      <c r="D128" s="374">
        <f>IF(F127+SUM(E$99:E127)=D$92,F127,D$92-SUM(E$99:E127))</f>
        <v>3041496.9224806176</v>
      </c>
      <c r="E128" s="522">
        <f>IF(+J96&lt;F127,J96,D128)</f>
        <v>229242.61904761905</v>
      </c>
      <c r="F128" s="523">
        <f t="shared" si="14"/>
        <v>2812254.3034329987</v>
      </c>
      <c r="G128" s="523">
        <f t="shared" si="15"/>
        <v>2926875.6129568079</v>
      </c>
      <c r="H128" s="526">
        <f t="shared" si="16"/>
        <v>558352.5040356305</v>
      </c>
      <c r="I128" s="577">
        <f t="shared" si="17"/>
        <v>558352.5040356305</v>
      </c>
      <c r="J128" s="514">
        <f t="shared" si="9"/>
        <v>0</v>
      </c>
      <c r="K128" s="514"/>
      <c r="L128" s="525"/>
      <c r="M128" s="514">
        <f t="shared" si="18"/>
        <v>0</v>
      </c>
      <c r="N128" s="525"/>
      <c r="O128" s="514">
        <f t="shared" si="11"/>
        <v>0</v>
      </c>
      <c r="P128" s="514">
        <f t="shared" si="12"/>
        <v>0</v>
      </c>
    </row>
    <row r="129" spans="2:16">
      <c r="B129" s="195" t="str">
        <f t="shared" si="13"/>
        <v/>
      </c>
      <c r="C129" s="507">
        <f>IF(D93="","-",+C128+1)</f>
        <v>2049</v>
      </c>
      <c r="D129" s="374">
        <f>IF(F128+SUM(E$99:E128)=D$92,F128,D$92-SUM(E$99:E128))</f>
        <v>2812254.3034329987</v>
      </c>
      <c r="E129" s="522">
        <f>IF(+J96&lt;F128,J96,D129)</f>
        <v>229242.61904761905</v>
      </c>
      <c r="F129" s="523">
        <f t="shared" si="14"/>
        <v>2583011.6843853798</v>
      </c>
      <c r="G129" s="523">
        <f t="shared" si="15"/>
        <v>2697632.9939091895</v>
      </c>
      <c r="H129" s="526">
        <f t="shared" si="16"/>
        <v>532575.52476971131</v>
      </c>
      <c r="I129" s="577">
        <f t="shared" si="17"/>
        <v>532575.52476971131</v>
      </c>
      <c r="J129" s="514">
        <f t="shared" si="9"/>
        <v>0</v>
      </c>
      <c r="K129" s="514"/>
      <c r="L129" s="525"/>
      <c r="M129" s="514">
        <f t="shared" si="18"/>
        <v>0</v>
      </c>
      <c r="N129" s="525"/>
      <c r="O129" s="514">
        <f t="shared" si="11"/>
        <v>0</v>
      </c>
      <c r="P129" s="514">
        <f t="shared" si="12"/>
        <v>0</v>
      </c>
    </row>
    <row r="130" spans="2:16">
      <c r="B130" s="195" t="str">
        <f t="shared" si="13"/>
        <v/>
      </c>
      <c r="C130" s="507">
        <f>IF(D93="","-",+C129+1)</f>
        <v>2050</v>
      </c>
      <c r="D130" s="374">
        <f>IF(F129+SUM(E$99:E129)=D$92,F129,D$92-SUM(E$99:E129))</f>
        <v>2583011.6843853798</v>
      </c>
      <c r="E130" s="522">
        <f>IF(+J96&lt;F129,J96,D130)</f>
        <v>229242.61904761905</v>
      </c>
      <c r="F130" s="523">
        <f t="shared" si="14"/>
        <v>2353769.0653377608</v>
      </c>
      <c r="G130" s="523">
        <f t="shared" si="15"/>
        <v>2468390.3748615701</v>
      </c>
      <c r="H130" s="526">
        <f t="shared" si="16"/>
        <v>506798.54550379195</v>
      </c>
      <c r="I130" s="577">
        <f t="shared" si="17"/>
        <v>506798.54550379195</v>
      </c>
      <c r="J130" s="514">
        <f t="shared" si="9"/>
        <v>0</v>
      </c>
      <c r="K130" s="514"/>
      <c r="L130" s="525"/>
      <c r="M130" s="514">
        <f t="shared" si="18"/>
        <v>0</v>
      </c>
      <c r="N130" s="525"/>
      <c r="O130" s="514">
        <f t="shared" si="11"/>
        <v>0</v>
      </c>
      <c r="P130" s="514">
        <f t="shared" si="12"/>
        <v>0</v>
      </c>
    </row>
    <row r="131" spans="2:16">
      <c r="B131" s="195" t="str">
        <f t="shared" si="13"/>
        <v/>
      </c>
      <c r="C131" s="507">
        <f>IF(D93="","-",+C130+1)</f>
        <v>2051</v>
      </c>
      <c r="D131" s="374">
        <f>IF(F130+SUM(E$99:E130)=D$92,F130,D$92-SUM(E$99:E130))</f>
        <v>2353769.0653377608</v>
      </c>
      <c r="E131" s="522">
        <f>IF(+J96&lt;F130,J96,D131)</f>
        <v>229242.61904761905</v>
      </c>
      <c r="F131" s="523">
        <f t="shared" si="14"/>
        <v>2124526.4462901419</v>
      </c>
      <c r="G131" s="523">
        <f t="shared" si="15"/>
        <v>2239147.7558139516</v>
      </c>
      <c r="H131" s="526">
        <f t="shared" si="16"/>
        <v>481021.5662378727</v>
      </c>
      <c r="I131" s="577">
        <f t="shared" si="17"/>
        <v>481021.5662378727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>
      <c r="B132" s="195" t="str">
        <f t="shared" si="13"/>
        <v/>
      </c>
      <c r="C132" s="507">
        <f>IF(D93="","-",+C131+1)</f>
        <v>2052</v>
      </c>
      <c r="D132" s="374">
        <f>IF(F131+SUM(E$99:E131)=D$92,F131,D$92-SUM(E$99:E131))</f>
        <v>2124526.4462901419</v>
      </c>
      <c r="E132" s="522">
        <f>IF(+J96&lt;F131,J96,D132)</f>
        <v>229242.61904761905</v>
      </c>
      <c r="F132" s="523">
        <f t="shared" si="14"/>
        <v>1895283.827242523</v>
      </c>
      <c r="G132" s="523">
        <f t="shared" si="15"/>
        <v>2009905.1367663324</v>
      </c>
      <c r="H132" s="526">
        <f t="shared" si="16"/>
        <v>455244.58697195339</v>
      </c>
      <c r="I132" s="577">
        <f t="shared" si="17"/>
        <v>455244.58697195339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>
      <c r="B133" s="195" t="str">
        <f t="shared" si="13"/>
        <v/>
      </c>
      <c r="C133" s="507">
        <f>IF(D93="","-",+C132+1)</f>
        <v>2053</v>
      </c>
      <c r="D133" s="374">
        <f>IF(F132+SUM(E$99:E132)=D$92,F132,D$92-SUM(E$99:E132))</f>
        <v>1895283.827242523</v>
      </c>
      <c r="E133" s="522">
        <f>IF(+J96&lt;F132,J96,D133)</f>
        <v>229242.61904761905</v>
      </c>
      <c r="F133" s="523">
        <f t="shared" si="14"/>
        <v>1666041.208194904</v>
      </c>
      <c r="G133" s="523">
        <f t="shared" si="15"/>
        <v>1780662.5177187135</v>
      </c>
      <c r="H133" s="526">
        <f t="shared" si="16"/>
        <v>429467.60770603421</v>
      </c>
      <c r="I133" s="577">
        <f t="shared" si="17"/>
        <v>429467.60770603421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>
      <c r="B134" s="195" t="str">
        <f t="shared" si="13"/>
        <v/>
      </c>
      <c r="C134" s="507">
        <f>IF(D93="","-",+C133+1)</f>
        <v>2054</v>
      </c>
      <c r="D134" s="374">
        <f>IF(F133+SUM(E$99:E133)=D$92,F133,D$92-SUM(E$99:E133))</f>
        <v>1666041.208194904</v>
      </c>
      <c r="E134" s="522">
        <f>IF(+J96&lt;F133,J96,D134)</f>
        <v>229242.61904761905</v>
      </c>
      <c r="F134" s="523">
        <f t="shared" si="14"/>
        <v>1436798.5891472851</v>
      </c>
      <c r="G134" s="523">
        <f t="shared" si="15"/>
        <v>1551419.8986710946</v>
      </c>
      <c r="H134" s="526">
        <f t="shared" si="16"/>
        <v>403690.6284401149</v>
      </c>
      <c r="I134" s="577">
        <f t="shared" si="17"/>
        <v>403690.6284401149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>
      <c r="B135" s="195" t="str">
        <f t="shared" si="13"/>
        <v/>
      </c>
      <c r="C135" s="507">
        <f>IF(D93="","-",+C134+1)</f>
        <v>2055</v>
      </c>
      <c r="D135" s="374">
        <f>IF(F134+SUM(E$99:E134)=D$92,F134,D$92-SUM(E$99:E134))</f>
        <v>1436798.5891472851</v>
      </c>
      <c r="E135" s="522">
        <f>IF(+J96&lt;F134,J96,D135)</f>
        <v>229242.61904761905</v>
      </c>
      <c r="F135" s="523">
        <f t="shared" si="14"/>
        <v>1207555.9700996662</v>
      </c>
      <c r="G135" s="523">
        <f t="shared" si="15"/>
        <v>1322177.2796234756</v>
      </c>
      <c r="H135" s="526">
        <f t="shared" si="16"/>
        <v>377913.6491741956</v>
      </c>
      <c r="I135" s="577">
        <f t="shared" si="17"/>
        <v>377913.6491741956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>
      <c r="B136" s="195" t="str">
        <f t="shared" si="13"/>
        <v/>
      </c>
      <c r="C136" s="507">
        <f>IF(D93="","-",+C135+1)</f>
        <v>2056</v>
      </c>
      <c r="D136" s="374">
        <f>IF(F135+SUM(E$99:E135)=D$92,F135,D$92-SUM(E$99:E135))</f>
        <v>1207555.9700996662</v>
      </c>
      <c r="E136" s="522">
        <f>IF(+J96&lt;F135,J96,D136)</f>
        <v>229242.61904761905</v>
      </c>
      <c r="F136" s="523">
        <f t="shared" si="14"/>
        <v>978313.3510520471</v>
      </c>
      <c r="G136" s="523">
        <f t="shared" si="15"/>
        <v>1092934.6605758567</v>
      </c>
      <c r="H136" s="526">
        <f t="shared" si="16"/>
        <v>352136.66990827635</v>
      </c>
      <c r="I136" s="577">
        <f t="shared" si="17"/>
        <v>352136.66990827635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>
      <c r="B137" s="195" t="str">
        <f t="shared" si="13"/>
        <v/>
      </c>
      <c r="C137" s="507">
        <f>IF(D93="","-",+C136+1)</f>
        <v>2057</v>
      </c>
      <c r="D137" s="374">
        <f>IF(F136+SUM(E$99:E136)=D$92,F136,D$92-SUM(E$99:E136))</f>
        <v>978313.3510520471</v>
      </c>
      <c r="E137" s="522">
        <f>IF(+J96&lt;F136,J96,D137)</f>
        <v>229242.61904761905</v>
      </c>
      <c r="F137" s="523">
        <f t="shared" si="14"/>
        <v>749070.73200442805</v>
      </c>
      <c r="G137" s="523">
        <f t="shared" si="15"/>
        <v>863692.04152823752</v>
      </c>
      <c r="H137" s="526">
        <f t="shared" si="16"/>
        <v>326359.69064235711</v>
      </c>
      <c r="I137" s="577">
        <f t="shared" si="17"/>
        <v>326359.69064235711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>
      <c r="B138" s="195" t="str">
        <f t="shared" si="13"/>
        <v/>
      </c>
      <c r="C138" s="507">
        <f>IF(D93="","-",+C137+1)</f>
        <v>2058</v>
      </c>
      <c r="D138" s="374">
        <f>IF(F137+SUM(E$99:E137)=D$92,F137,D$92-SUM(E$99:E137))</f>
        <v>749070.73200442805</v>
      </c>
      <c r="E138" s="522">
        <f>IF(+J96&lt;F137,J96,D138)</f>
        <v>229242.61904761905</v>
      </c>
      <c r="F138" s="523">
        <f t="shared" si="14"/>
        <v>519828.112956809</v>
      </c>
      <c r="G138" s="523">
        <f t="shared" si="15"/>
        <v>634449.42248061858</v>
      </c>
      <c r="H138" s="526">
        <f t="shared" si="16"/>
        <v>300582.7113764378</v>
      </c>
      <c r="I138" s="577">
        <f t="shared" si="17"/>
        <v>300582.7113764378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>
      <c r="B139" s="195" t="str">
        <f t="shared" si="13"/>
        <v/>
      </c>
      <c r="C139" s="507">
        <f>IF(D93="","-",+C138+1)</f>
        <v>2059</v>
      </c>
      <c r="D139" s="374">
        <f>IF(F138+SUM(E$99:E138)=D$92,F138,D$92-SUM(E$99:E138))</f>
        <v>519828.112956809</v>
      </c>
      <c r="E139" s="522">
        <f>IF(+J96&lt;F138,J96,D139)</f>
        <v>229242.61904761905</v>
      </c>
      <c r="F139" s="523">
        <f t="shared" si="14"/>
        <v>290585.49390918994</v>
      </c>
      <c r="G139" s="523">
        <f t="shared" si="15"/>
        <v>405206.80343299947</v>
      </c>
      <c r="H139" s="526">
        <f t="shared" si="16"/>
        <v>274805.7321105185</v>
      </c>
      <c r="I139" s="577">
        <f t="shared" si="17"/>
        <v>274805.7321105185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>
      <c r="B140" s="195" t="str">
        <f t="shared" si="13"/>
        <v/>
      </c>
      <c r="C140" s="507">
        <f>IF(D93="","-",+C139+1)</f>
        <v>2060</v>
      </c>
      <c r="D140" s="374">
        <f>IF(F139+SUM(E$99:E139)=D$92,F139,D$92-SUM(E$99:E139))</f>
        <v>290585.49390918994</v>
      </c>
      <c r="E140" s="522">
        <f>IF(+J96&lt;F139,J96,D140)</f>
        <v>229242.61904761905</v>
      </c>
      <c r="F140" s="523">
        <f t="shared" si="14"/>
        <v>61342.87486157089</v>
      </c>
      <c r="G140" s="523">
        <f t="shared" si="15"/>
        <v>175964.18438538042</v>
      </c>
      <c r="H140" s="526">
        <f t="shared" si="16"/>
        <v>249028.75284459925</v>
      </c>
      <c r="I140" s="577">
        <f t="shared" si="17"/>
        <v>249028.75284459925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>
      <c r="B141" s="195" t="str">
        <f t="shared" si="13"/>
        <v/>
      </c>
      <c r="C141" s="507">
        <f>IF(D93="","-",+C140+1)</f>
        <v>2061</v>
      </c>
      <c r="D141" s="374">
        <f>IF(F140+SUM(E$99:E140)=D$92,F140,D$92-SUM(E$99:E140))</f>
        <v>61342.87486157089</v>
      </c>
      <c r="E141" s="522">
        <f>IF(+J96&lt;F140,J96,D141)</f>
        <v>61342.87486157089</v>
      </c>
      <c r="F141" s="523">
        <f t="shared" si="14"/>
        <v>0</v>
      </c>
      <c r="G141" s="523">
        <f t="shared" si="15"/>
        <v>30671.437430785445</v>
      </c>
      <c r="H141" s="526">
        <f t="shared" si="16"/>
        <v>64791.696943581162</v>
      </c>
      <c r="I141" s="577">
        <f t="shared" si="17"/>
        <v>64791.696943581162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>
      <c r="B142" s="195" t="str">
        <f t="shared" si="13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4"/>
        <v>0</v>
      </c>
      <c r="G142" s="523">
        <f t="shared" si="15"/>
        <v>0</v>
      </c>
      <c r="H142" s="526">
        <f t="shared" si="16"/>
        <v>0</v>
      </c>
      <c r="I142" s="577">
        <f t="shared" si="17"/>
        <v>0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>
      <c r="B143" s="195" t="str">
        <f t="shared" si="13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4"/>
        <v>0</v>
      </c>
      <c r="G143" s="523">
        <f t="shared" si="15"/>
        <v>0</v>
      </c>
      <c r="H143" s="526">
        <f t="shared" si="16"/>
        <v>0</v>
      </c>
      <c r="I143" s="577">
        <f t="shared" si="17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>
      <c r="B144" s="195" t="str">
        <f t="shared" si="13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4"/>
        <v>0</v>
      </c>
      <c r="G144" s="523">
        <f t="shared" si="15"/>
        <v>0</v>
      </c>
      <c r="H144" s="526">
        <f t="shared" si="16"/>
        <v>0</v>
      </c>
      <c r="I144" s="577">
        <f t="shared" si="17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>
      <c r="B145" s="195" t="str">
        <f t="shared" si="13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4"/>
        <v>0</v>
      </c>
      <c r="G145" s="523">
        <f t="shared" si="15"/>
        <v>0</v>
      </c>
      <c r="H145" s="526">
        <f t="shared" si="16"/>
        <v>0</v>
      </c>
      <c r="I145" s="577">
        <f t="shared" si="17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>
      <c r="B146" s="195" t="str">
        <f t="shared" si="13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4"/>
        <v>0</v>
      </c>
      <c r="G146" s="523">
        <f t="shared" si="15"/>
        <v>0</v>
      </c>
      <c r="H146" s="526">
        <f t="shared" si="16"/>
        <v>0</v>
      </c>
      <c r="I146" s="577">
        <f t="shared" si="17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>
      <c r="B147" s="195" t="str">
        <f t="shared" si="13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4"/>
        <v>0</v>
      </c>
      <c r="G147" s="523">
        <f t="shared" si="15"/>
        <v>0</v>
      </c>
      <c r="H147" s="526">
        <f t="shared" si="16"/>
        <v>0</v>
      </c>
      <c r="I147" s="577">
        <f t="shared" si="17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>
      <c r="B148" s="195" t="str">
        <f t="shared" si="13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4"/>
        <v>0</v>
      </c>
      <c r="G148" s="523">
        <f t="shared" si="15"/>
        <v>0</v>
      </c>
      <c r="H148" s="526">
        <f t="shared" si="16"/>
        <v>0</v>
      </c>
      <c r="I148" s="577">
        <f t="shared" si="17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>
      <c r="B149" s="195" t="str">
        <f t="shared" si="13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4"/>
        <v>0</v>
      </c>
      <c r="G149" s="523">
        <f t="shared" si="15"/>
        <v>0</v>
      </c>
      <c r="H149" s="526">
        <f t="shared" si="16"/>
        <v>0</v>
      </c>
      <c r="I149" s="577">
        <f t="shared" si="17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>
      <c r="B150" s="195" t="str">
        <f t="shared" si="13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4"/>
        <v>0</v>
      </c>
      <c r="G150" s="523">
        <f t="shared" si="15"/>
        <v>0</v>
      </c>
      <c r="H150" s="526">
        <f t="shared" si="16"/>
        <v>0</v>
      </c>
      <c r="I150" s="577">
        <f t="shared" si="17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>
      <c r="B151" s="195" t="str">
        <f t="shared" si="13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4"/>
        <v>0</v>
      </c>
      <c r="G151" s="523">
        <f t="shared" si="15"/>
        <v>0</v>
      </c>
      <c r="H151" s="526">
        <f t="shared" si="16"/>
        <v>0</v>
      </c>
      <c r="I151" s="577">
        <f t="shared" si="17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>
      <c r="B152" s="195" t="str">
        <f t="shared" si="13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4"/>
        <v>0</v>
      </c>
      <c r="G152" s="523">
        <f t="shared" si="15"/>
        <v>0</v>
      </c>
      <c r="H152" s="526">
        <f t="shared" si="16"/>
        <v>0</v>
      </c>
      <c r="I152" s="577">
        <f t="shared" si="17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>
      <c r="B153" s="195" t="str">
        <f t="shared" si="13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4"/>
        <v>0</v>
      </c>
      <c r="G153" s="523">
        <f t="shared" si="15"/>
        <v>0</v>
      </c>
      <c r="H153" s="526">
        <f t="shared" si="16"/>
        <v>0</v>
      </c>
      <c r="I153" s="577">
        <f t="shared" si="17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.5" thickBot="1">
      <c r="B154" s="195" t="str">
        <f t="shared" si="13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4"/>
        <v>0</v>
      </c>
      <c r="G154" s="528">
        <f t="shared" si="15"/>
        <v>0</v>
      </c>
      <c r="H154" s="530">
        <f t="shared" si="16"/>
        <v>0</v>
      </c>
      <c r="I154" s="579">
        <f t="shared" si="17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>
      <c r="C155" s="374" t="s">
        <v>78</v>
      </c>
      <c r="D155" s="375"/>
      <c r="E155" s="375">
        <f>SUM(E99:E154)</f>
        <v>9628190.0000000037</v>
      </c>
      <c r="F155" s="375"/>
      <c r="G155" s="375"/>
      <c r="H155" s="375">
        <f>SUM(H99:H154)</f>
        <v>32040691.024638645</v>
      </c>
      <c r="I155" s="375">
        <f>SUM(I99:I154)</f>
        <v>32040691.024638645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view="pageBreakPreview" zoomScale="80" zoomScaleNormal="7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493748.99039861257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493748.99039861257</v>
      </c>
      <c r="O6" s="269"/>
      <c r="P6" s="269"/>
    </row>
    <row r="7" spans="1:16" ht="13.5" thickBot="1">
      <c r="C7" s="467" t="s">
        <v>48</v>
      </c>
      <c r="D7" s="624" t="s">
        <v>442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458</v>
      </c>
      <c r="E9" s="637" t="s">
        <v>457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3813966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90808.71428571429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>+G17</f>
        <v>192042.98677355595</v>
      </c>
      <c r="L17" s="513">
        <f t="shared" ref="L17:L72" si="1">IF(K17&lt;&gt;0,+G17-K17,0)</f>
        <v>0</v>
      </c>
      <c r="M17" s="512">
        <f>+H17</f>
        <v>192042.98677355595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484092.97891210701</v>
      </c>
      <c r="H18" s="639">
        <v>484092.97891210701</v>
      </c>
      <c r="I18" s="511">
        <f t="shared" si="0"/>
        <v>0</v>
      </c>
      <c r="J18" s="511"/>
      <c r="K18" s="518">
        <f>+G18</f>
        <v>484092.97891210701</v>
      </c>
      <c r="L18" s="519">
        <f t="shared" si="1"/>
        <v>0</v>
      </c>
      <c r="M18" s="518">
        <f>+H18</f>
        <v>484092.97891210701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3727564.3394687176</v>
      </c>
      <c r="E19" s="630">
        <v>90991.952380952382</v>
      </c>
      <c r="F19" s="631">
        <v>3636572.3870877651</v>
      </c>
      <c r="G19" s="630">
        <v>481307.93404609448</v>
      </c>
      <c r="H19" s="639">
        <v>481307.93404609448</v>
      </c>
      <c r="I19" s="511">
        <f t="shared" si="0"/>
        <v>0</v>
      </c>
      <c r="J19" s="511"/>
      <c r="K19" s="518">
        <f>+G19</f>
        <v>481307.93404609448</v>
      </c>
      <c r="L19" s="519">
        <f t="shared" ref="L19" si="4">IF(K19&lt;&gt;0,+G19-K19,0)</f>
        <v>0</v>
      </c>
      <c r="M19" s="518">
        <f>+H19</f>
        <v>481307.93404609448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523">
        <f>IF(F19+SUM(E$17:E19)=D$10,F19,D$10-SUM(E$17:E19))</f>
        <v>3628876.3870877656</v>
      </c>
      <c r="E20" s="522">
        <f>IF(+I14&lt;F19,I14,D20)</f>
        <v>90808.71428571429</v>
      </c>
      <c r="F20" s="523">
        <f t="shared" ref="F20:F72" si="6">+D20-E20</f>
        <v>3538067.6728020515</v>
      </c>
      <c r="G20" s="524">
        <f t="shared" ref="G20:G72" si="7">+I$12*((D20+F20)/2)+E20</f>
        <v>493748.99039861257</v>
      </c>
      <c r="H20" s="491">
        <f t="shared" ref="H20:H72" si="8">+I$13*((D20+F20)/2)+E20</f>
        <v>493748.99039861257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3538067.6728020515</v>
      </c>
      <c r="E21" s="522">
        <f>IF(+I14&lt;F20,I14,D21)</f>
        <v>90808.71428571429</v>
      </c>
      <c r="F21" s="523">
        <f t="shared" si="6"/>
        <v>3447258.9585163374</v>
      </c>
      <c r="G21" s="524">
        <f t="shared" si="7"/>
        <v>483538.08653164271</v>
      </c>
      <c r="H21" s="491">
        <f t="shared" si="8"/>
        <v>483538.08653164271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3447258.9585163374</v>
      </c>
      <c r="E22" s="522">
        <f>IF(+I14&lt;F21,I14,D22)</f>
        <v>90808.71428571429</v>
      </c>
      <c r="F22" s="523">
        <f t="shared" si="6"/>
        <v>3356450.2442306234</v>
      </c>
      <c r="G22" s="524">
        <f t="shared" si="7"/>
        <v>473327.18266467284</v>
      </c>
      <c r="H22" s="491">
        <f t="shared" si="8"/>
        <v>473327.18266467284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3356450.2442306234</v>
      </c>
      <c r="E23" s="522">
        <f>IF(+I14&lt;F22,I14,D23)</f>
        <v>90808.71428571429</v>
      </c>
      <c r="F23" s="523">
        <f t="shared" si="6"/>
        <v>3265641.5299449093</v>
      </c>
      <c r="G23" s="524">
        <f t="shared" si="7"/>
        <v>463116.27879770286</v>
      </c>
      <c r="H23" s="491">
        <f t="shared" si="8"/>
        <v>463116.27879770286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3265641.5299449093</v>
      </c>
      <c r="E24" s="522">
        <f>IF(+I14&lt;F23,I14,D24)</f>
        <v>90808.71428571429</v>
      </c>
      <c r="F24" s="523">
        <f t="shared" si="6"/>
        <v>3174832.8156591952</v>
      </c>
      <c r="G24" s="524">
        <f t="shared" si="7"/>
        <v>452905.374930733</v>
      </c>
      <c r="H24" s="491">
        <f t="shared" si="8"/>
        <v>452905.374930733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3174832.8156591952</v>
      </c>
      <c r="E25" s="522">
        <f>IF(+I14&lt;F24,I14,D25)</f>
        <v>90808.71428571429</v>
      </c>
      <c r="F25" s="523">
        <f t="shared" si="6"/>
        <v>3084024.1013734811</v>
      </c>
      <c r="G25" s="524">
        <f t="shared" si="7"/>
        <v>442694.47106376314</v>
      </c>
      <c r="H25" s="491">
        <f t="shared" si="8"/>
        <v>442694.47106376314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3084024.1013734811</v>
      </c>
      <c r="E26" s="522">
        <f>IF(+I14&lt;F25,I14,D26)</f>
        <v>90808.71428571429</v>
      </c>
      <c r="F26" s="523">
        <f t="shared" si="6"/>
        <v>2993215.387087767</v>
      </c>
      <c r="G26" s="524">
        <f t="shared" si="7"/>
        <v>432483.56719679327</v>
      </c>
      <c r="H26" s="491">
        <f t="shared" si="8"/>
        <v>432483.56719679327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2993215.387087767</v>
      </c>
      <c r="E27" s="522">
        <f>IF(+I14&lt;F26,I14,D27)</f>
        <v>90808.71428571429</v>
      </c>
      <c r="F27" s="523">
        <f t="shared" si="6"/>
        <v>2902406.6728020529</v>
      </c>
      <c r="G27" s="524">
        <f t="shared" si="7"/>
        <v>422272.66332982329</v>
      </c>
      <c r="H27" s="491">
        <f t="shared" si="8"/>
        <v>422272.66332982329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2902406.6728020529</v>
      </c>
      <c r="E28" s="522">
        <f>IF(+I14&lt;F27,I14,D28)</f>
        <v>90808.71428571429</v>
      </c>
      <c r="F28" s="523">
        <f t="shared" si="6"/>
        <v>2811597.9585163388</v>
      </c>
      <c r="G28" s="524">
        <f t="shared" si="7"/>
        <v>412061.75946285343</v>
      </c>
      <c r="H28" s="491">
        <f t="shared" si="8"/>
        <v>412061.75946285343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2811597.9585163388</v>
      </c>
      <c r="E29" s="522">
        <f>IF(+I14&lt;F28,I14,D29)</f>
        <v>90808.71428571429</v>
      </c>
      <c r="F29" s="523">
        <f t="shared" si="6"/>
        <v>2720789.2442306248</v>
      </c>
      <c r="G29" s="524">
        <f t="shared" si="7"/>
        <v>401850.85559588356</v>
      </c>
      <c r="H29" s="491">
        <f t="shared" si="8"/>
        <v>401850.85559588356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2720789.2442306248</v>
      </c>
      <c r="E30" s="522">
        <f>IF(+I14&lt;F29,I14,D30)</f>
        <v>90808.71428571429</v>
      </c>
      <c r="F30" s="523">
        <f t="shared" si="6"/>
        <v>2629980.5299449107</v>
      </c>
      <c r="G30" s="524">
        <f t="shared" si="7"/>
        <v>391639.9517289137</v>
      </c>
      <c r="H30" s="491">
        <f t="shared" si="8"/>
        <v>391639.9517289137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2629980.5299449107</v>
      </c>
      <c r="E31" s="522">
        <f>IF(+I14&lt;F30,I14,D31)</f>
        <v>90808.71428571429</v>
      </c>
      <c r="F31" s="523">
        <f t="shared" si="6"/>
        <v>2539171.8156591966</v>
      </c>
      <c r="G31" s="524">
        <f t="shared" si="7"/>
        <v>381429.04786194372</v>
      </c>
      <c r="H31" s="491">
        <f t="shared" si="8"/>
        <v>381429.04786194372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2539171.8156591966</v>
      </c>
      <c r="E32" s="522">
        <f>IF(+I14&lt;F31,I14,D32)</f>
        <v>90808.71428571429</v>
      </c>
      <c r="F32" s="523">
        <f t="shared" si="6"/>
        <v>2448363.1013734825</v>
      </c>
      <c r="G32" s="524">
        <f t="shared" si="7"/>
        <v>371218.14399497386</v>
      </c>
      <c r="H32" s="491">
        <f t="shared" si="8"/>
        <v>371218.14399497386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2448363.1013734825</v>
      </c>
      <c r="E33" s="522">
        <f>IF(+I14&lt;F32,I14,D33)</f>
        <v>90808.71428571429</v>
      </c>
      <c r="F33" s="523">
        <f t="shared" si="6"/>
        <v>2357554.3870877684</v>
      </c>
      <c r="G33" s="524">
        <f t="shared" si="7"/>
        <v>361007.24012800399</v>
      </c>
      <c r="H33" s="491">
        <f t="shared" si="8"/>
        <v>361007.24012800399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2357554.3870877684</v>
      </c>
      <c r="E34" s="522">
        <f>IF(+I14&lt;F33,I14,D34)</f>
        <v>90808.71428571429</v>
      </c>
      <c r="F34" s="523">
        <f t="shared" si="6"/>
        <v>2266745.6728020543</v>
      </c>
      <c r="G34" s="524">
        <f t="shared" si="7"/>
        <v>350796.33626103413</v>
      </c>
      <c r="H34" s="491">
        <f t="shared" si="8"/>
        <v>350796.33626103413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2266745.6728020543</v>
      </c>
      <c r="E35" s="522">
        <f>IF(+I14&lt;F34,I14,D35)</f>
        <v>90808.71428571429</v>
      </c>
      <c r="F35" s="523">
        <f t="shared" si="6"/>
        <v>2175936.9585163402</v>
      </c>
      <c r="G35" s="524">
        <f t="shared" si="7"/>
        <v>340585.43239406415</v>
      </c>
      <c r="H35" s="491">
        <f t="shared" si="8"/>
        <v>340585.43239406415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2175936.9585163402</v>
      </c>
      <c r="E36" s="522">
        <f>IF(+I14&lt;F35,I14,D36)</f>
        <v>90808.71428571429</v>
      </c>
      <c r="F36" s="523">
        <f t="shared" si="6"/>
        <v>2085128.2442306259</v>
      </c>
      <c r="G36" s="524">
        <f t="shared" si="7"/>
        <v>330374.52852709428</v>
      </c>
      <c r="H36" s="491">
        <f t="shared" si="8"/>
        <v>330374.52852709428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2085128.2442306259</v>
      </c>
      <c r="E37" s="522">
        <f>IF(+I14&lt;F36,I14,D37)</f>
        <v>90808.71428571429</v>
      </c>
      <c r="F37" s="523">
        <f t="shared" si="6"/>
        <v>1994319.5299449116</v>
      </c>
      <c r="G37" s="524">
        <f t="shared" si="7"/>
        <v>320163.62466012436</v>
      </c>
      <c r="H37" s="491">
        <f t="shared" si="8"/>
        <v>320163.62466012436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1994319.5299449116</v>
      </c>
      <c r="E38" s="522">
        <f>IF(+I14&lt;F37,I14,D38)</f>
        <v>90808.71428571429</v>
      </c>
      <c r="F38" s="523">
        <f t="shared" si="6"/>
        <v>1903510.8156591973</v>
      </c>
      <c r="G38" s="524">
        <f t="shared" si="7"/>
        <v>309952.72079315444</v>
      </c>
      <c r="H38" s="491">
        <f t="shared" si="8"/>
        <v>309952.72079315444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1903510.8156591973</v>
      </c>
      <c r="E39" s="522">
        <f>IF(+I14&lt;F38,I14,D39)</f>
        <v>90808.71428571429</v>
      </c>
      <c r="F39" s="523">
        <f t="shared" si="6"/>
        <v>1812702.101373483</v>
      </c>
      <c r="G39" s="524">
        <f t="shared" si="7"/>
        <v>299741.81692618452</v>
      </c>
      <c r="H39" s="491">
        <f t="shared" si="8"/>
        <v>299741.81692618452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1812702.101373483</v>
      </c>
      <c r="E40" s="522">
        <f>IF(+I14&lt;F39,I14,D40)</f>
        <v>90808.71428571429</v>
      </c>
      <c r="F40" s="523">
        <f t="shared" si="6"/>
        <v>1721893.3870877686</v>
      </c>
      <c r="G40" s="524">
        <f t="shared" si="7"/>
        <v>289530.9130592146</v>
      </c>
      <c r="H40" s="491">
        <f t="shared" si="8"/>
        <v>289530.9130592146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1721893.3870877686</v>
      </c>
      <c r="E41" s="522">
        <f>IF(+I14&lt;F40,I14,D41)</f>
        <v>90808.71428571429</v>
      </c>
      <c r="F41" s="523">
        <f t="shared" si="6"/>
        <v>1631084.6728020543</v>
      </c>
      <c r="G41" s="524">
        <f t="shared" si="7"/>
        <v>279320.00919224467</v>
      </c>
      <c r="H41" s="491">
        <f t="shared" si="8"/>
        <v>279320.00919224467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1631084.6728020543</v>
      </c>
      <c r="E42" s="522">
        <f>IF(+I14&lt;F41,I14,D42)</f>
        <v>90808.71428571429</v>
      </c>
      <c r="F42" s="523">
        <f t="shared" si="6"/>
        <v>1540275.95851634</v>
      </c>
      <c r="G42" s="524">
        <f t="shared" si="7"/>
        <v>269109.10532527475</v>
      </c>
      <c r="H42" s="491">
        <f t="shared" si="8"/>
        <v>269109.10532527475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1540275.95851634</v>
      </c>
      <c r="E43" s="522">
        <f>IF(+I14&lt;F42,I14,D43)</f>
        <v>90808.71428571429</v>
      </c>
      <c r="F43" s="523">
        <f t="shared" si="6"/>
        <v>1449467.2442306257</v>
      </c>
      <c r="G43" s="524">
        <f t="shared" si="7"/>
        <v>258898.20145830483</v>
      </c>
      <c r="H43" s="491">
        <f t="shared" si="8"/>
        <v>258898.20145830483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1449467.2442306257</v>
      </c>
      <c r="E44" s="522">
        <f>IF(+I14&lt;F43,I14,D44)</f>
        <v>90808.71428571429</v>
      </c>
      <c r="F44" s="523">
        <f t="shared" si="6"/>
        <v>1358658.5299449114</v>
      </c>
      <c r="G44" s="524">
        <f t="shared" si="7"/>
        <v>248687.29759133488</v>
      </c>
      <c r="H44" s="491">
        <f t="shared" si="8"/>
        <v>248687.29759133488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1358658.5299449114</v>
      </c>
      <c r="E45" s="522">
        <f>IF(+I14&lt;F44,I14,D45)</f>
        <v>90808.71428571429</v>
      </c>
      <c r="F45" s="523">
        <f t="shared" si="6"/>
        <v>1267849.815659197</v>
      </c>
      <c r="G45" s="524">
        <f t="shared" si="7"/>
        <v>238476.39372436499</v>
      </c>
      <c r="H45" s="491">
        <f t="shared" si="8"/>
        <v>238476.39372436499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1267849.815659197</v>
      </c>
      <c r="E46" s="522">
        <f>IF(+I14&lt;F45,I14,D46)</f>
        <v>90808.71428571429</v>
      </c>
      <c r="F46" s="523">
        <f t="shared" si="6"/>
        <v>1177041.1013734827</v>
      </c>
      <c r="G46" s="524">
        <f t="shared" si="7"/>
        <v>228265.48985739503</v>
      </c>
      <c r="H46" s="491">
        <f t="shared" si="8"/>
        <v>228265.48985739503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1177041.1013734827</v>
      </c>
      <c r="E47" s="522">
        <f>IF(+I14&lt;F46,I14,D47)</f>
        <v>90808.71428571429</v>
      </c>
      <c r="F47" s="523">
        <f t="shared" si="6"/>
        <v>1086232.3870877684</v>
      </c>
      <c r="G47" s="524">
        <f t="shared" si="7"/>
        <v>218054.58599042514</v>
      </c>
      <c r="H47" s="491">
        <f t="shared" si="8"/>
        <v>218054.58599042514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1086232.3870877684</v>
      </c>
      <c r="E48" s="522">
        <f>IF(+I14&lt;F47,I14,D48)</f>
        <v>90808.71428571429</v>
      </c>
      <c r="F48" s="523">
        <f t="shared" si="6"/>
        <v>995423.67280205409</v>
      </c>
      <c r="G48" s="524">
        <f t="shared" si="7"/>
        <v>207843.68212345522</v>
      </c>
      <c r="H48" s="491">
        <f t="shared" si="8"/>
        <v>207843.68212345522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995423.67280205409</v>
      </c>
      <c r="E49" s="522">
        <f>IF(+I14&lt;F48,I14,D49)</f>
        <v>90808.71428571429</v>
      </c>
      <c r="F49" s="523">
        <f t="shared" si="6"/>
        <v>904614.95851633977</v>
      </c>
      <c r="G49" s="524">
        <f t="shared" si="7"/>
        <v>197632.7782564853</v>
      </c>
      <c r="H49" s="491">
        <f t="shared" si="8"/>
        <v>197632.7782564853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904614.95851633977</v>
      </c>
      <c r="E50" s="522">
        <f>IF(+I14&lt;F49,I14,D50)</f>
        <v>90808.71428571429</v>
      </c>
      <c r="F50" s="523">
        <f t="shared" si="6"/>
        <v>813806.24423062545</v>
      </c>
      <c r="G50" s="524">
        <f t="shared" si="7"/>
        <v>187421.87438951537</v>
      </c>
      <c r="H50" s="491">
        <f t="shared" si="8"/>
        <v>187421.87438951537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813806.24423062545</v>
      </c>
      <c r="E51" s="522">
        <f>IF(+I14&lt;F50,I14,D51)</f>
        <v>90808.71428571429</v>
      </c>
      <c r="F51" s="523">
        <f t="shared" si="6"/>
        <v>722997.52994491113</v>
      </c>
      <c r="G51" s="524">
        <f t="shared" si="7"/>
        <v>177210.97052254545</v>
      </c>
      <c r="H51" s="491">
        <f t="shared" si="8"/>
        <v>177210.97052254545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722997.52994491113</v>
      </c>
      <c r="E52" s="522">
        <f>IF(+I14&lt;F51,I14,D52)</f>
        <v>90808.71428571429</v>
      </c>
      <c r="F52" s="523">
        <f t="shared" si="6"/>
        <v>632188.81565919681</v>
      </c>
      <c r="G52" s="524">
        <f t="shared" si="7"/>
        <v>167000.06665557553</v>
      </c>
      <c r="H52" s="491">
        <f t="shared" si="8"/>
        <v>167000.06665557553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632188.81565919681</v>
      </c>
      <c r="E53" s="522">
        <f>IF(+I14&lt;F52,I14,D53)</f>
        <v>90808.71428571429</v>
      </c>
      <c r="F53" s="523">
        <f t="shared" si="6"/>
        <v>541380.1013734825</v>
      </c>
      <c r="G53" s="524">
        <f t="shared" si="7"/>
        <v>156789.16278860561</v>
      </c>
      <c r="H53" s="491">
        <f t="shared" si="8"/>
        <v>156789.16278860561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541380.1013734825</v>
      </c>
      <c r="E54" s="522">
        <f>IF(+I14&lt;F53,I14,D54)</f>
        <v>90808.71428571429</v>
      </c>
      <c r="F54" s="523">
        <f t="shared" si="6"/>
        <v>450571.38708776818</v>
      </c>
      <c r="G54" s="524">
        <f t="shared" si="7"/>
        <v>146578.25892163569</v>
      </c>
      <c r="H54" s="491">
        <f t="shared" si="8"/>
        <v>146578.25892163569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450571.38708776818</v>
      </c>
      <c r="E55" s="522">
        <f>IF(+I14&lt;F54,I14,D55)</f>
        <v>90808.71428571429</v>
      </c>
      <c r="F55" s="523">
        <f t="shared" si="6"/>
        <v>359762.67280205386</v>
      </c>
      <c r="G55" s="524">
        <f t="shared" si="7"/>
        <v>136367.35505466576</v>
      </c>
      <c r="H55" s="491">
        <f t="shared" si="8"/>
        <v>136367.35505466576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359762.67280205386</v>
      </c>
      <c r="E56" s="522">
        <f>IF(+I14&lt;F55,I14,D56)</f>
        <v>90808.71428571429</v>
      </c>
      <c r="F56" s="523">
        <f t="shared" si="6"/>
        <v>268953.95851633954</v>
      </c>
      <c r="G56" s="524">
        <f t="shared" si="7"/>
        <v>126156.45118769584</v>
      </c>
      <c r="H56" s="491">
        <f t="shared" si="8"/>
        <v>126156.45118769584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268953.95851633954</v>
      </c>
      <c r="E57" s="522">
        <f>IF(+I14&lt;F56,I14,D57)</f>
        <v>90808.71428571429</v>
      </c>
      <c r="F57" s="523">
        <f t="shared" si="6"/>
        <v>178145.24423062525</v>
      </c>
      <c r="G57" s="524">
        <f t="shared" si="7"/>
        <v>115945.54732072592</v>
      </c>
      <c r="H57" s="491">
        <f t="shared" si="8"/>
        <v>115945.54732072592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178145.24423062525</v>
      </c>
      <c r="E58" s="522">
        <f>IF(+I14&lt;F57,I14,D58)</f>
        <v>90808.71428571429</v>
      </c>
      <c r="F58" s="523">
        <f t="shared" si="6"/>
        <v>87336.529944910959</v>
      </c>
      <c r="G58" s="524">
        <f t="shared" si="7"/>
        <v>105734.643453756</v>
      </c>
      <c r="H58" s="491">
        <f t="shared" si="8"/>
        <v>105734.643453756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87336.529944910959</v>
      </c>
      <c r="E59" s="522">
        <f>IF(+I14&lt;F58,I14,D59)</f>
        <v>87336.529944910959</v>
      </c>
      <c r="F59" s="523">
        <f t="shared" si="6"/>
        <v>0</v>
      </c>
      <c r="G59" s="524">
        <f t="shared" si="7"/>
        <v>92246.768562189332</v>
      </c>
      <c r="H59" s="491">
        <f t="shared" si="8"/>
        <v>92246.768562189332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6"/>
        <v>0</v>
      </c>
      <c r="G60" s="524">
        <f t="shared" si="7"/>
        <v>0</v>
      </c>
      <c r="H60" s="491">
        <f t="shared" si="8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3813966</v>
      </c>
      <c r="F73" s="375"/>
      <c r="G73" s="375">
        <f>SUM(G17:G72)</f>
        <v>12939621.52841514</v>
      </c>
      <c r="H73" s="375">
        <f>SUM(H17:H72)</f>
        <v>12939621.52841514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484092.97891210701</v>
      </c>
      <c r="N87" s="546">
        <f>IF(J92&lt;D11,0,VLOOKUP(J92,C17:O72,11))</f>
        <v>484092.97891210701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496207.33322313288</v>
      </c>
      <c r="N88" s="550">
        <f>IF(J92&lt;D11,0,VLOOKUP(J92,C99:P154,7))</f>
        <v>496207.33322313288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12114.354311025876</v>
      </c>
      <c r="N89" s="555">
        <f>+N88-N87</f>
        <v>12114.354311025876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3813966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90808.71428571429</v>
      </c>
      <c r="K96" s="375"/>
      <c r="L96" s="375"/>
      <c r="M96" s="375"/>
      <c r="N96" s="375"/>
      <c r="O96" s="375"/>
      <c r="P96" s="272"/>
    </row>
    <row r="97" spans="1:16" ht="38.25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0</v>
      </c>
      <c r="F99" s="631">
        <v>3813966</v>
      </c>
      <c r="G99" s="631">
        <v>1906983</v>
      </c>
      <c r="H99" s="633">
        <v>204124.50256642039</v>
      </c>
      <c r="I99" s="634">
        <v>204124.50256642039</v>
      </c>
      <c r="J99" s="514">
        <f t="shared" ref="J99:J130" si="9">+I99-H99</f>
        <v>0</v>
      </c>
      <c r="K99" s="514"/>
      <c r="L99" s="512">
        <f>+H99</f>
        <v>204124.50256642039</v>
      </c>
      <c r="M99" s="513">
        <f t="shared" ref="M99:M100" si="10">IF(L99&lt;&gt;0,+H99-L99,0)</f>
        <v>0</v>
      </c>
      <c r="N99" s="512">
        <f>+I99</f>
        <v>204124.50256642039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>
      <c r="B100" s="195" t="str">
        <f>IF(D100=F99,"","IU")</f>
        <v/>
      </c>
      <c r="C100" s="507">
        <f>IF(D93="","-",+C99+1)</f>
        <v>2020</v>
      </c>
      <c r="D100" s="629">
        <v>3813966</v>
      </c>
      <c r="E100" s="630">
        <v>90808.71428571429</v>
      </c>
      <c r="F100" s="631">
        <v>3723157.2857142859</v>
      </c>
      <c r="G100" s="631">
        <v>3768561.6428571427</v>
      </c>
      <c r="H100" s="633">
        <v>496207.33322313288</v>
      </c>
      <c r="I100" s="634">
        <v>496207.33322313288</v>
      </c>
      <c r="J100" s="514">
        <f t="shared" si="9"/>
        <v>0</v>
      </c>
      <c r="K100" s="514"/>
      <c r="L100" s="655">
        <f>+H100</f>
        <v>496207.33322313288</v>
      </c>
      <c r="M100" s="514">
        <f t="shared" si="10"/>
        <v>0</v>
      </c>
      <c r="N100" s="655">
        <f>+I100</f>
        <v>496207.33322313288</v>
      </c>
      <c r="O100" s="514">
        <f t="shared" si="11"/>
        <v>0</v>
      </c>
      <c r="P100" s="514">
        <f t="shared" si="12"/>
        <v>0</v>
      </c>
    </row>
    <row r="101" spans="1:16">
      <c r="B101" s="195" t="str">
        <f t="shared" ref="B101:B154" si="13">IF(D101=F100,"","IU")</f>
        <v/>
      </c>
      <c r="C101" s="507">
        <f>IF(D93="","-",+C100+1)</f>
        <v>2021</v>
      </c>
      <c r="D101" s="374">
        <f>IF(F100+SUM(E$99:E100)=D$92,F100,D$92-SUM(E$99:E100))</f>
        <v>3723157.2857142859</v>
      </c>
      <c r="E101" s="522">
        <f>IF(+J96&lt;F100,J96,D101)</f>
        <v>90808.71428571429</v>
      </c>
      <c r="F101" s="523">
        <f t="shared" ref="F101:F154" si="14">+D101-E101</f>
        <v>3632348.5714285718</v>
      </c>
      <c r="G101" s="523">
        <f t="shared" ref="G101:G154" si="15">+(F101+D101)/2</f>
        <v>3677752.9285714291</v>
      </c>
      <c r="H101" s="526">
        <f t="shared" ref="H101:H154" si="16">+J$94*G101+E101</f>
        <v>504350.32089799596</v>
      </c>
      <c r="I101" s="577">
        <f t="shared" ref="I101:I154" si="17">+J$95*G101+E101</f>
        <v>504350.32089799596</v>
      </c>
      <c r="J101" s="514">
        <f t="shared" si="9"/>
        <v>0</v>
      </c>
      <c r="K101" s="514"/>
      <c r="L101" s="525"/>
      <c r="M101" s="514">
        <f t="shared" ref="M101:M130" si="18">IF(L101&lt;&gt;0,+H101-L101,0)</f>
        <v>0</v>
      </c>
      <c r="N101" s="525"/>
      <c r="O101" s="514">
        <f t="shared" si="11"/>
        <v>0</v>
      </c>
      <c r="P101" s="514">
        <f t="shared" si="12"/>
        <v>0</v>
      </c>
    </row>
    <row r="102" spans="1:16">
      <c r="B102" s="195" t="str">
        <f t="shared" si="13"/>
        <v/>
      </c>
      <c r="C102" s="507">
        <f>IF(D93="","-",+C101+1)</f>
        <v>2022</v>
      </c>
      <c r="D102" s="374">
        <f>IF(F101+SUM(E$99:E101)=D$92,F101,D$92-SUM(E$99:E101))</f>
        <v>3632348.5714285718</v>
      </c>
      <c r="E102" s="522">
        <f>IF(+J96&lt;F101,J96,D102)</f>
        <v>90808.71428571429</v>
      </c>
      <c r="F102" s="523">
        <f t="shared" si="14"/>
        <v>3541539.8571428577</v>
      </c>
      <c r="G102" s="523">
        <f t="shared" si="15"/>
        <v>3586944.2142857146</v>
      </c>
      <c r="H102" s="526">
        <f t="shared" si="16"/>
        <v>494139.4170310261</v>
      </c>
      <c r="I102" s="577">
        <f t="shared" si="17"/>
        <v>494139.4170310261</v>
      </c>
      <c r="J102" s="514">
        <f t="shared" si="9"/>
        <v>0</v>
      </c>
      <c r="K102" s="514"/>
      <c r="L102" s="525"/>
      <c r="M102" s="514">
        <f t="shared" si="18"/>
        <v>0</v>
      </c>
      <c r="N102" s="525"/>
      <c r="O102" s="514">
        <f t="shared" si="11"/>
        <v>0</v>
      </c>
      <c r="P102" s="514">
        <f t="shared" si="12"/>
        <v>0</v>
      </c>
    </row>
    <row r="103" spans="1:16">
      <c r="B103" s="195" t="str">
        <f t="shared" si="13"/>
        <v/>
      </c>
      <c r="C103" s="507">
        <f>IF(D93="","-",+C102+1)</f>
        <v>2023</v>
      </c>
      <c r="D103" s="374">
        <f>IF(F102+SUM(E$99:E102)=D$92,F102,D$92-SUM(E$99:E102))</f>
        <v>3541539.8571428577</v>
      </c>
      <c r="E103" s="522">
        <f>IF(+J96&lt;F102,J96,D103)</f>
        <v>90808.71428571429</v>
      </c>
      <c r="F103" s="523">
        <f t="shared" si="14"/>
        <v>3450731.1428571437</v>
      </c>
      <c r="G103" s="523">
        <f t="shared" si="15"/>
        <v>3496135.5000000009</v>
      </c>
      <c r="H103" s="526">
        <f t="shared" si="16"/>
        <v>483928.51316405623</v>
      </c>
      <c r="I103" s="577">
        <f t="shared" si="17"/>
        <v>483928.51316405623</v>
      </c>
      <c r="J103" s="514">
        <f t="shared" si="9"/>
        <v>0</v>
      </c>
      <c r="K103" s="514"/>
      <c r="L103" s="525"/>
      <c r="M103" s="514">
        <f t="shared" si="18"/>
        <v>0</v>
      </c>
      <c r="N103" s="525"/>
      <c r="O103" s="514">
        <f t="shared" si="11"/>
        <v>0</v>
      </c>
      <c r="P103" s="514">
        <f t="shared" si="12"/>
        <v>0</v>
      </c>
    </row>
    <row r="104" spans="1:16">
      <c r="B104" s="195" t="str">
        <f t="shared" si="13"/>
        <v/>
      </c>
      <c r="C104" s="507">
        <f>IF(D93="","-",+C103+1)</f>
        <v>2024</v>
      </c>
      <c r="D104" s="374">
        <f>IF(F103+SUM(E$99:E103)=D$92,F103,D$92-SUM(E$99:E103))</f>
        <v>3450731.1428571437</v>
      </c>
      <c r="E104" s="522">
        <f>IF(+J96&lt;F103,J96,D104)</f>
        <v>90808.71428571429</v>
      </c>
      <c r="F104" s="523">
        <f t="shared" si="14"/>
        <v>3359922.4285714296</v>
      </c>
      <c r="G104" s="523">
        <f t="shared" si="15"/>
        <v>3405326.7857142864</v>
      </c>
      <c r="H104" s="526">
        <f t="shared" si="16"/>
        <v>473717.60929708625</v>
      </c>
      <c r="I104" s="577">
        <f t="shared" si="17"/>
        <v>473717.60929708625</v>
      </c>
      <c r="J104" s="514">
        <f t="shared" si="9"/>
        <v>0</v>
      </c>
      <c r="K104" s="514"/>
      <c r="L104" s="525"/>
      <c r="M104" s="514">
        <f t="shared" si="18"/>
        <v>0</v>
      </c>
      <c r="N104" s="525"/>
      <c r="O104" s="514">
        <f t="shared" si="11"/>
        <v>0</v>
      </c>
      <c r="P104" s="514">
        <f t="shared" si="12"/>
        <v>0</v>
      </c>
    </row>
    <row r="105" spans="1:16">
      <c r="B105" s="195" t="str">
        <f t="shared" si="13"/>
        <v/>
      </c>
      <c r="C105" s="507">
        <f>IF(D93="","-",+C104+1)</f>
        <v>2025</v>
      </c>
      <c r="D105" s="374">
        <f>IF(F104+SUM(E$99:E104)=D$92,F104,D$92-SUM(E$99:E104))</f>
        <v>3359922.4285714296</v>
      </c>
      <c r="E105" s="522">
        <f>IF(+J96&lt;F104,J96,D105)</f>
        <v>90808.71428571429</v>
      </c>
      <c r="F105" s="523">
        <f t="shared" si="14"/>
        <v>3269113.7142857155</v>
      </c>
      <c r="G105" s="523">
        <f t="shared" si="15"/>
        <v>3314518.0714285728</v>
      </c>
      <c r="H105" s="526">
        <f t="shared" si="16"/>
        <v>463506.70543011639</v>
      </c>
      <c r="I105" s="577">
        <f t="shared" si="17"/>
        <v>463506.70543011639</v>
      </c>
      <c r="J105" s="514">
        <f t="shared" si="9"/>
        <v>0</v>
      </c>
      <c r="K105" s="514"/>
      <c r="L105" s="525"/>
      <c r="M105" s="514">
        <f t="shared" si="18"/>
        <v>0</v>
      </c>
      <c r="N105" s="525"/>
      <c r="O105" s="514">
        <f t="shared" si="11"/>
        <v>0</v>
      </c>
      <c r="P105" s="514">
        <f t="shared" si="12"/>
        <v>0</v>
      </c>
    </row>
    <row r="106" spans="1:16">
      <c r="B106" s="195" t="str">
        <f t="shared" si="13"/>
        <v/>
      </c>
      <c r="C106" s="507">
        <f>IF(D93="","-",+C105+1)</f>
        <v>2026</v>
      </c>
      <c r="D106" s="374">
        <f>IF(F105+SUM(E$99:E105)=D$92,F105,D$92-SUM(E$99:E105))</f>
        <v>3269113.7142857155</v>
      </c>
      <c r="E106" s="522">
        <f>IF(+J96&lt;F105,J96,D106)</f>
        <v>90808.71428571429</v>
      </c>
      <c r="F106" s="523">
        <f t="shared" si="14"/>
        <v>3178305.0000000014</v>
      </c>
      <c r="G106" s="523">
        <f t="shared" si="15"/>
        <v>3223709.3571428582</v>
      </c>
      <c r="H106" s="526">
        <f t="shared" si="16"/>
        <v>453295.80156314652</v>
      </c>
      <c r="I106" s="577">
        <f t="shared" si="17"/>
        <v>453295.80156314652</v>
      </c>
      <c r="J106" s="514">
        <f t="shared" si="9"/>
        <v>0</v>
      </c>
      <c r="K106" s="514"/>
      <c r="L106" s="525"/>
      <c r="M106" s="514">
        <f t="shared" si="18"/>
        <v>0</v>
      </c>
      <c r="N106" s="525"/>
      <c r="O106" s="514">
        <f t="shared" si="11"/>
        <v>0</v>
      </c>
      <c r="P106" s="514">
        <f t="shared" si="12"/>
        <v>0</v>
      </c>
    </row>
    <row r="107" spans="1:16">
      <c r="B107" s="195" t="str">
        <f t="shared" si="13"/>
        <v/>
      </c>
      <c r="C107" s="507">
        <f>IF(D93="","-",+C106+1)</f>
        <v>2027</v>
      </c>
      <c r="D107" s="374">
        <f>IF(F106+SUM(E$99:E106)=D$92,F106,D$92-SUM(E$99:E106))</f>
        <v>3178305.0000000014</v>
      </c>
      <c r="E107" s="522">
        <f>IF(+J96&lt;F106,J96,D107)</f>
        <v>90808.71428571429</v>
      </c>
      <c r="F107" s="523">
        <f t="shared" si="14"/>
        <v>3087496.2857142873</v>
      </c>
      <c r="G107" s="523">
        <f t="shared" si="15"/>
        <v>3132900.6428571446</v>
      </c>
      <c r="H107" s="526">
        <f t="shared" si="16"/>
        <v>443084.89769617666</v>
      </c>
      <c r="I107" s="577">
        <f t="shared" si="17"/>
        <v>443084.89769617666</v>
      </c>
      <c r="J107" s="514">
        <f t="shared" si="9"/>
        <v>0</v>
      </c>
      <c r="K107" s="514"/>
      <c r="L107" s="525"/>
      <c r="M107" s="514">
        <f t="shared" si="18"/>
        <v>0</v>
      </c>
      <c r="N107" s="525"/>
      <c r="O107" s="514">
        <f t="shared" si="11"/>
        <v>0</v>
      </c>
      <c r="P107" s="514">
        <f t="shared" si="12"/>
        <v>0</v>
      </c>
    </row>
    <row r="108" spans="1:16">
      <c r="B108" s="195" t="str">
        <f t="shared" si="13"/>
        <v/>
      </c>
      <c r="C108" s="507">
        <f>IF(D93="","-",+C107+1)</f>
        <v>2028</v>
      </c>
      <c r="D108" s="374">
        <f>IF(F107+SUM(E$99:E107)=D$92,F107,D$92-SUM(E$99:E107))</f>
        <v>3087496.2857142873</v>
      </c>
      <c r="E108" s="522">
        <f>IF(+J96&lt;F107,J96,D108)</f>
        <v>90808.71428571429</v>
      </c>
      <c r="F108" s="523">
        <f t="shared" si="14"/>
        <v>2996687.5714285732</v>
      </c>
      <c r="G108" s="523">
        <f t="shared" si="15"/>
        <v>3042091.92857143</v>
      </c>
      <c r="H108" s="526">
        <f t="shared" si="16"/>
        <v>432873.99382920668</v>
      </c>
      <c r="I108" s="577">
        <f t="shared" si="17"/>
        <v>432873.99382920668</v>
      </c>
      <c r="J108" s="514">
        <f t="shared" si="9"/>
        <v>0</v>
      </c>
      <c r="K108" s="514"/>
      <c r="L108" s="525"/>
      <c r="M108" s="514">
        <f t="shared" si="18"/>
        <v>0</v>
      </c>
      <c r="N108" s="525"/>
      <c r="O108" s="514">
        <f t="shared" si="11"/>
        <v>0</v>
      </c>
      <c r="P108" s="514">
        <f t="shared" si="12"/>
        <v>0</v>
      </c>
    </row>
    <row r="109" spans="1:16">
      <c r="B109" s="195" t="str">
        <f t="shared" si="13"/>
        <v/>
      </c>
      <c r="C109" s="507">
        <f>IF(D93="","-",+C108+1)</f>
        <v>2029</v>
      </c>
      <c r="D109" s="374">
        <f>IF(F108+SUM(E$99:E108)=D$92,F108,D$92-SUM(E$99:E108))</f>
        <v>2996687.5714285732</v>
      </c>
      <c r="E109" s="522">
        <f>IF(+J96&lt;F108,J96,D109)</f>
        <v>90808.71428571429</v>
      </c>
      <c r="F109" s="523">
        <f t="shared" si="14"/>
        <v>2905878.8571428591</v>
      </c>
      <c r="G109" s="523">
        <f t="shared" si="15"/>
        <v>2951283.2142857164</v>
      </c>
      <c r="H109" s="526">
        <f t="shared" si="16"/>
        <v>422663.08996223682</v>
      </c>
      <c r="I109" s="577">
        <f t="shared" si="17"/>
        <v>422663.08996223682</v>
      </c>
      <c r="J109" s="514">
        <f t="shared" si="9"/>
        <v>0</v>
      </c>
      <c r="K109" s="514"/>
      <c r="L109" s="525"/>
      <c r="M109" s="514">
        <f t="shared" si="18"/>
        <v>0</v>
      </c>
      <c r="N109" s="525"/>
      <c r="O109" s="514">
        <f t="shared" si="11"/>
        <v>0</v>
      </c>
      <c r="P109" s="514">
        <f t="shared" si="12"/>
        <v>0</v>
      </c>
    </row>
    <row r="110" spans="1:16">
      <c r="B110" s="195" t="str">
        <f t="shared" si="13"/>
        <v/>
      </c>
      <c r="C110" s="507">
        <f>IF(D93="","-",+C109+1)</f>
        <v>2030</v>
      </c>
      <c r="D110" s="374">
        <f>IF(F109+SUM(E$99:E109)=D$92,F109,D$92-SUM(E$99:E109))</f>
        <v>2905878.8571428591</v>
      </c>
      <c r="E110" s="522">
        <f>IF(+J96&lt;F109,J96,D110)</f>
        <v>90808.71428571429</v>
      </c>
      <c r="F110" s="523">
        <f t="shared" si="14"/>
        <v>2815070.1428571451</v>
      </c>
      <c r="G110" s="523">
        <f t="shared" si="15"/>
        <v>2860474.5000000019</v>
      </c>
      <c r="H110" s="526">
        <f t="shared" si="16"/>
        <v>412452.18609526695</v>
      </c>
      <c r="I110" s="577">
        <f t="shared" si="17"/>
        <v>412452.18609526695</v>
      </c>
      <c r="J110" s="514">
        <f t="shared" si="9"/>
        <v>0</v>
      </c>
      <c r="K110" s="514"/>
      <c r="L110" s="525"/>
      <c r="M110" s="514">
        <f t="shared" si="18"/>
        <v>0</v>
      </c>
      <c r="N110" s="525"/>
      <c r="O110" s="514">
        <f t="shared" si="11"/>
        <v>0</v>
      </c>
      <c r="P110" s="514">
        <f t="shared" si="12"/>
        <v>0</v>
      </c>
    </row>
    <row r="111" spans="1:16">
      <c r="B111" s="195" t="str">
        <f t="shared" si="13"/>
        <v/>
      </c>
      <c r="C111" s="507">
        <f>IF(D93="","-",+C110+1)</f>
        <v>2031</v>
      </c>
      <c r="D111" s="374">
        <f>IF(F110+SUM(E$99:E110)=D$92,F110,D$92-SUM(E$99:E110))</f>
        <v>2815070.1428571451</v>
      </c>
      <c r="E111" s="522">
        <f>IF(+J96&lt;F110,J96,D111)</f>
        <v>90808.71428571429</v>
      </c>
      <c r="F111" s="523">
        <f t="shared" si="14"/>
        <v>2724261.428571431</v>
      </c>
      <c r="G111" s="523">
        <f t="shared" si="15"/>
        <v>2769665.7857142882</v>
      </c>
      <c r="H111" s="526">
        <f t="shared" si="16"/>
        <v>402241.28222829709</v>
      </c>
      <c r="I111" s="577">
        <f t="shared" si="17"/>
        <v>402241.28222829709</v>
      </c>
      <c r="J111" s="514">
        <f t="shared" si="9"/>
        <v>0</v>
      </c>
      <c r="K111" s="514"/>
      <c r="L111" s="525"/>
      <c r="M111" s="514">
        <f t="shared" si="18"/>
        <v>0</v>
      </c>
      <c r="N111" s="525"/>
      <c r="O111" s="514">
        <f t="shared" si="11"/>
        <v>0</v>
      </c>
      <c r="P111" s="514">
        <f t="shared" si="12"/>
        <v>0</v>
      </c>
    </row>
    <row r="112" spans="1:16">
      <c r="B112" s="195" t="str">
        <f t="shared" si="13"/>
        <v/>
      </c>
      <c r="C112" s="507">
        <f>IF(D93="","-",+C111+1)</f>
        <v>2032</v>
      </c>
      <c r="D112" s="374">
        <f>IF(F111+SUM(E$99:E111)=D$92,F111,D$92-SUM(E$99:E111))</f>
        <v>2724261.428571431</v>
      </c>
      <c r="E112" s="522">
        <f>IF(+J96&lt;F111,J96,D112)</f>
        <v>90808.71428571429</v>
      </c>
      <c r="F112" s="523">
        <f t="shared" si="14"/>
        <v>2633452.7142857169</v>
      </c>
      <c r="G112" s="523">
        <f t="shared" si="15"/>
        <v>2678857.0714285737</v>
      </c>
      <c r="H112" s="526">
        <f t="shared" si="16"/>
        <v>392030.37836132711</v>
      </c>
      <c r="I112" s="577">
        <f t="shared" si="17"/>
        <v>392030.37836132711</v>
      </c>
      <c r="J112" s="514">
        <f t="shared" si="9"/>
        <v>0</v>
      </c>
      <c r="K112" s="514"/>
      <c r="L112" s="525"/>
      <c r="M112" s="514">
        <f t="shared" si="18"/>
        <v>0</v>
      </c>
      <c r="N112" s="525"/>
      <c r="O112" s="514">
        <f t="shared" si="11"/>
        <v>0</v>
      </c>
      <c r="P112" s="514">
        <f t="shared" si="12"/>
        <v>0</v>
      </c>
    </row>
    <row r="113" spans="2:16">
      <c r="B113" s="195" t="str">
        <f t="shared" si="13"/>
        <v/>
      </c>
      <c r="C113" s="507">
        <f>IF(D93="","-",+C112+1)</f>
        <v>2033</v>
      </c>
      <c r="D113" s="374">
        <f>IF(F112+SUM(E$99:E112)=D$92,F112,D$92-SUM(E$99:E112))</f>
        <v>2633452.7142857169</v>
      </c>
      <c r="E113" s="522">
        <f>IF(+J96&lt;F112,J96,D113)</f>
        <v>90808.71428571429</v>
      </c>
      <c r="F113" s="523">
        <f t="shared" si="14"/>
        <v>2542644.0000000028</v>
      </c>
      <c r="G113" s="523">
        <f t="shared" si="15"/>
        <v>2588048.3571428601</v>
      </c>
      <c r="H113" s="526">
        <f t="shared" si="16"/>
        <v>381819.47449435724</v>
      </c>
      <c r="I113" s="577">
        <f t="shared" si="17"/>
        <v>381819.47449435724</v>
      </c>
      <c r="J113" s="514">
        <f t="shared" si="9"/>
        <v>0</v>
      </c>
      <c r="K113" s="514"/>
      <c r="L113" s="525"/>
      <c r="M113" s="514">
        <f t="shared" si="18"/>
        <v>0</v>
      </c>
      <c r="N113" s="525"/>
      <c r="O113" s="514">
        <f t="shared" si="11"/>
        <v>0</v>
      </c>
      <c r="P113" s="514">
        <f t="shared" si="12"/>
        <v>0</v>
      </c>
    </row>
    <row r="114" spans="2:16">
      <c r="B114" s="195" t="str">
        <f t="shared" si="13"/>
        <v/>
      </c>
      <c r="C114" s="507">
        <f>IF(D93="","-",+C113+1)</f>
        <v>2034</v>
      </c>
      <c r="D114" s="374">
        <f>IF(F113+SUM(E$99:E113)=D$92,F113,D$92-SUM(E$99:E113))</f>
        <v>2542644.0000000028</v>
      </c>
      <c r="E114" s="522">
        <f>IF(+J96&lt;F113,J96,D114)</f>
        <v>90808.71428571429</v>
      </c>
      <c r="F114" s="523">
        <f t="shared" si="14"/>
        <v>2451835.2857142887</v>
      </c>
      <c r="G114" s="523">
        <f t="shared" si="15"/>
        <v>2497239.6428571455</v>
      </c>
      <c r="H114" s="526">
        <f t="shared" si="16"/>
        <v>371608.57062738738</v>
      </c>
      <c r="I114" s="577">
        <f t="shared" si="17"/>
        <v>371608.57062738738</v>
      </c>
      <c r="J114" s="514">
        <f t="shared" si="9"/>
        <v>0</v>
      </c>
      <c r="K114" s="514"/>
      <c r="L114" s="525"/>
      <c r="M114" s="514">
        <f t="shared" si="18"/>
        <v>0</v>
      </c>
      <c r="N114" s="525"/>
      <c r="O114" s="514">
        <f t="shared" si="11"/>
        <v>0</v>
      </c>
      <c r="P114" s="514">
        <f t="shared" si="12"/>
        <v>0</v>
      </c>
    </row>
    <row r="115" spans="2:16">
      <c r="B115" s="195" t="str">
        <f t="shared" si="13"/>
        <v/>
      </c>
      <c r="C115" s="507">
        <f>IF(D93="","-",+C114+1)</f>
        <v>2035</v>
      </c>
      <c r="D115" s="374">
        <f>IF(F114+SUM(E$99:E114)=D$92,F114,D$92-SUM(E$99:E114))</f>
        <v>2451835.2857142887</v>
      </c>
      <c r="E115" s="522">
        <f>IF(+J96&lt;F114,J96,D115)</f>
        <v>90808.71428571429</v>
      </c>
      <c r="F115" s="523">
        <f t="shared" si="14"/>
        <v>2361026.5714285746</v>
      </c>
      <c r="G115" s="523">
        <f t="shared" si="15"/>
        <v>2406430.9285714319</v>
      </c>
      <c r="H115" s="526">
        <f t="shared" si="16"/>
        <v>361397.66676041752</v>
      </c>
      <c r="I115" s="577">
        <f t="shared" si="17"/>
        <v>361397.66676041752</v>
      </c>
      <c r="J115" s="514">
        <f t="shared" si="9"/>
        <v>0</v>
      </c>
      <c r="K115" s="514"/>
      <c r="L115" s="525"/>
      <c r="M115" s="514">
        <f t="shared" si="18"/>
        <v>0</v>
      </c>
      <c r="N115" s="525"/>
      <c r="O115" s="514">
        <f t="shared" si="11"/>
        <v>0</v>
      </c>
      <c r="P115" s="514">
        <f t="shared" si="12"/>
        <v>0</v>
      </c>
    </row>
    <row r="116" spans="2:16">
      <c r="B116" s="195" t="str">
        <f t="shared" si="13"/>
        <v/>
      </c>
      <c r="C116" s="507">
        <f>IF(D93="","-",+C115+1)</f>
        <v>2036</v>
      </c>
      <c r="D116" s="374">
        <f>IF(F115+SUM(E$99:E115)=D$92,F115,D$92-SUM(E$99:E115))</f>
        <v>2361026.5714285746</v>
      </c>
      <c r="E116" s="522">
        <f>IF(+J96&lt;F115,J96,D116)</f>
        <v>90808.71428571429</v>
      </c>
      <c r="F116" s="523">
        <f t="shared" si="14"/>
        <v>2270217.8571428605</v>
      </c>
      <c r="G116" s="523">
        <f t="shared" si="15"/>
        <v>2315622.2142857173</v>
      </c>
      <c r="H116" s="526">
        <f t="shared" si="16"/>
        <v>351186.76289344754</v>
      </c>
      <c r="I116" s="577">
        <f t="shared" si="17"/>
        <v>351186.76289344754</v>
      </c>
      <c r="J116" s="514">
        <f t="shared" si="9"/>
        <v>0</v>
      </c>
      <c r="K116" s="514"/>
      <c r="L116" s="525"/>
      <c r="M116" s="514">
        <f t="shared" si="18"/>
        <v>0</v>
      </c>
      <c r="N116" s="525"/>
      <c r="O116" s="514">
        <f t="shared" si="11"/>
        <v>0</v>
      </c>
      <c r="P116" s="514">
        <f t="shared" si="12"/>
        <v>0</v>
      </c>
    </row>
    <row r="117" spans="2:16">
      <c r="B117" s="195" t="str">
        <f t="shared" si="13"/>
        <v/>
      </c>
      <c r="C117" s="507">
        <f>IF(D93="","-",+C116+1)</f>
        <v>2037</v>
      </c>
      <c r="D117" s="374">
        <f>IF(F116+SUM(E$99:E116)=D$92,F116,D$92-SUM(E$99:E116))</f>
        <v>2270217.8571428605</v>
      </c>
      <c r="E117" s="522">
        <f>IF(+J96&lt;F116,J96,D117)</f>
        <v>90808.71428571429</v>
      </c>
      <c r="F117" s="523">
        <f t="shared" si="14"/>
        <v>2179409.1428571464</v>
      </c>
      <c r="G117" s="523">
        <f t="shared" si="15"/>
        <v>2224813.5000000037</v>
      </c>
      <c r="H117" s="526">
        <f t="shared" si="16"/>
        <v>340975.85902647767</v>
      </c>
      <c r="I117" s="577">
        <f t="shared" si="17"/>
        <v>340975.85902647767</v>
      </c>
      <c r="J117" s="514">
        <f t="shared" si="9"/>
        <v>0</v>
      </c>
      <c r="K117" s="514"/>
      <c r="L117" s="525"/>
      <c r="M117" s="514">
        <f t="shared" si="18"/>
        <v>0</v>
      </c>
      <c r="N117" s="525"/>
      <c r="O117" s="514">
        <f t="shared" si="11"/>
        <v>0</v>
      </c>
      <c r="P117" s="514">
        <f t="shared" si="12"/>
        <v>0</v>
      </c>
    </row>
    <row r="118" spans="2:16">
      <c r="B118" s="195" t="str">
        <f t="shared" si="13"/>
        <v/>
      </c>
      <c r="C118" s="507">
        <f>IF(D93="","-",+C117+1)</f>
        <v>2038</v>
      </c>
      <c r="D118" s="374">
        <f>IF(F117+SUM(E$99:E117)=D$92,F117,D$92-SUM(E$99:E117))</f>
        <v>2179409.1428571464</v>
      </c>
      <c r="E118" s="522">
        <f>IF(+J96&lt;F117,J96,D118)</f>
        <v>90808.71428571429</v>
      </c>
      <c r="F118" s="523">
        <f t="shared" si="14"/>
        <v>2088600.4285714321</v>
      </c>
      <c r="G118" s="523">
        <f t="shared" si="15"/>
        <v>2134004.7857142892</v>
      </c>
      <c r="H118" s="526">
        <f t="shared" si="16"/>
        <v>330764.95515950775</v>
      </c>
      <c r="I118" s="577">
        <f t="shared" si="17"/>
        <v>330764.95515950775</v>
      </c>
      <c r="J118" s="514">
        <f t="shared" si="9"/>
        <v>0</v>
      </c>
      <c r="K118" s="514"/>
      <c r="L118" s="525"/>
      <c r="M118" s="514">
        <f t="shared" si="18"/>
        <v>0</v>
      </c>
      <c r="N118" s="525"/>
      <c r="O118" s="514">
        <f t="shared" si="11"/>
        <v>0</v>
      </c>
      <c r="P118" s="514">
        <f t="shared" si="12"/>
        <v>0</v>
      </c>
    </row>
    <row r="119" spans="2:16">
      <c r="B119" s="195" t="str">
        <f t="shared" si="13"/>
        <v/>
      </c>
      <c r="C119" s="507">
        <f>IF(D93="","-",+C118+1)</f>
        <v>2039</v>
      </c>
      <c r="D119" s="374">
        <f>IF(F118+SUM(E$99:E118)=D$92,F118,D$92-SUM(E$99:E118))</f>
        <v>2088600.4285714321</v>
      </c>
      <c r="E119" s="522">
        <f>IF(+J96&lt;F118,J96,D119)</f>
        <v>90808.71428571429</v>
      </c>
      <c r="F119" s="523">
        <f t="shared" si="14"/>
        <v>1997791.7142857178</v>
      </c>
      <c r="G119" s="523">
        <f t="shared" si="15"/>
        <v>2043196.0714285751</v>
      </c>
      <c r="H119" s="526">
        <f t="shared" si="16"/>
        <v>320554.05129253783</v>
      </c>
      <c r="I119" s="577">
        <f t="shared" si="17"/>
        <v>320554.05129253783</v>
      </c>
      <c r="J119" s="514">
        <f t="shared" si="9"/>
        <v>0</v>
      </c>
      <c r="K119" s="514"/>
      <c r="L119" s="525"/>
      <c r="M119" s="514">
        <f t="shared" si="18"/>
        <v>0</v>
      </c>
      <c r="N119" s="525"/>
      <c r="O119" s="514">
        <f t="shared" si="11"/>
        <v>0</v>
      </c>
      <c r="P119" s="514">
        <f t="shared" si="12"/>
        <v>0</v>
      </c>
    </row>
    <row r="120" spans="2:16">
      <c r="B120" s="195" t="str">
        <f t="shared" si="13"/>
        <v/>
      </c>
      <c r="C120" s="507">
        <f>IF(D93="","-",+C119+1)</f>
        <v>2040</v>
      </c>
      <c r="D120" s="374">
        <f>IF(F119+SUM(E$99:E119)=D$92,F119,D$92-SUM(E$99:E119))</f>
        <v>1997791.7142857178</v>
      </c>
      <c r="E120" s="522">
        <f>IF(+J96&lt;F119,J96,D120)</f>
        <v>90808.71428571429</v>
      </c>
      <c r="F120" s="523">
        <f t="shared" si="14"/>
        <v>1906983.0000000035</v>
      </c>
      <c r="G120" s="523">
        <f t="shared" si="15"/>
        <v>1952387.3571428605</v>
      </c>
      <c r="H120" s="526">
        <f t="shared" si="16"/>
        <v>310343.14742556791</v>
      </c>
      <c r="I120" s="577">
        <f t="shared" si="17"/>
        <v>310343.14742556791</v>
      </c>
      <c r="J120" s="514">
        <f t="shared" si="9"/>
        <v>0</v>
      </c>
      <c r="K120" s="514"/>
      <c r="L120" s="525"/>
      <c r="M120" s="514">
        <f t="shared" si="18"/>
        <v>0</v>
      </c>
      <c r="N120" s="525"/>
      <c r="O120" s="514">
        <f t="shared" si="11"/>
        <v>0</v>
      </c>
      <c r="P120" s="514">
        <f t="shared" si="12"/>
        <v>0</v>
      </c>
    </row>
    <row r="121" spans="2:16">
      <c r="B121" s="195" t="str">
        <f t="shared" si="13"/>
        <v/>
      </c>
      <c r="C121" s="507">
        <f>IF(D93="","-",+C120+1)</f>
        <v>2041</v>
      </c>
      <c r="D121" s="374">
        <f>IF(F120+SUM(E$99:E120)=D$92,F120,D$92-SUM(E$99:E120))</f>
        <v>1906983.0000000035</v>
      </c>
      <c r="E121" s="522">
        <f>IF(+J96&lt;F120,J96,D121)</f>
        <v>90808.71428571429</v>
      </c>
      <c r="F121" s="523">
        <f t="shared" si="14"/>
        <v>1816174.2857142892</v>
      </c>
      <c r="G121" s="523">
        <f t="shared" si="15"/>
        <v>1861578.6428571464</v>
      </c>
      <c r="H121" s="526">
        <f t="shared" si="16"/>
        <v>300132.24355859798</v>
      </c>
      <c r="I121" s="577">
        <f t="shared" si="17"/>
        <v>300132.24355859798</v>
      </c>
      <c r="J121" s="514">
        <f t="shared" si="9"/>
        <v>0</v>
      </c>
      <c r="K121" s="514"/>
      <c r="L121" s="525"/>
      <c r="M121" s="514">
        <f t="shared" si="18"/>
        <v>0</v>
      </c>
      <c r="N121" s="525"/>
      <c r="O121" s="514">
        <f t="shared" si="11"/>
        <v>0</v>
      </c>
      <c r="P121" s="514">
        <f t="shared" si="12"/>
        <v>0</v>
      </c>
    </row>
    <row r="122" spans="2:16">
      <c r="B122" s="195" t="str">
        <f t="shared" si="13"/>
        <v/>
      </c>
      <c r="C122" s="507">
        <f>IF(D93="","-",+C121+1)</f>
        <v>2042</v>
      </c>
      <c r="D122" s="374">
        <f>IF(F121+SUM(E$99:E121)=D$92,F121,D$92-SUM(E$99:E121))</f>
        <v>1816174.2857142892</v>
      </c>
      <c r="E122" s="522">
        <f>IF(+J96&lt;F121,J96,D122)</f>
        <v>90808.71428571429</v>
      </c>
      <c r="F122" s="523">
        <f t="shared" si="14"/>
        <v>1725365.5714285749</v>
      </c>
      <c r="G122" s="523">
        <f t="shared" si="15"/>
        <v>1770769.9285714319</v>
      </c>
      <c r="H122" s="526">
        <f t="shared" si="16"/>
        <v>289921.33969162806</v>
      </c>
      <c r="I122" s="577">
        <f t="shared" si="17"/>
        <v>289921.33969162806</v>
      </c>
      <c r="J122" s="514">
        <f t="shared" si="9"/>
        <v>0</v>
      </c>
      <c r="K122" s="514"/>
      <c r="L122" s="525"/>
      <c r="M122" s="514">
        <f t="shared" si="18"/>
        <v>0</v>
      </c>
      <c r="N122" s="525"/>
      <c r="O122" s="514">
        <f t="shared" si="11"/>
        <v>0</v>
      </c>
      <c r="P122" s="514">
        <f t="shared" si="12"/>
        <v>0</v>
      </c>
    </row>
    <row r="123" spans="2:16">
      <c r="B123" s="195" t="str">
        <f t="shared" si="13"/>
        <v/>
      </c>
      <c r="C123" s="507">
        <f>IF(D93="","-",+C122+1)</f>
        <v>2043</v>
      </c>
      <c r="D123" s="374">
        <f>IF(F122+SUM(E$99:E122)=D$92,F122,D$92-SUM(E$99:E122))</f>
        <v>1725365.5714285749</v>
      </c>
      <c r="E123" s="522">
        <f>IF(+J96&lt;F122,J96,D123)</f>
        <v>90808.71428571429</v>
      </c>
      <c r="F123" s="523">
        <f t="shared" si="14"/>
        <v>1634556.8571428605</v>
      </c>
      <c r="G123" s="523">
        <f t="shared" si="15"/>
        <v>1679961.2142857178</v>
      </c>
      <c r="H123" s="526">
        <f t="shared" si="16"/>
        <v>279710.43582465814</v>
      </c>
      <c r="I123" s="577">
        <f t="shared" si="17"/>
        <v>279710.43582465814</v>
      </c>
      <c r="J123" s="514">
        <f t="shared" si="9"/>
        <v>0</v>
      </c>
      <c r="K123" s="514"/>
      <c r="L123" s="525"/>
      <c r="M123" s="514">
        <f t="shared" si="18"/>
        <v>0</v>
      </c>
      <c r="N123" s="525"/>
      <c r="O123" s="514">
        <f t="shared" si="11"/>
        <v>0</v>
      </c>
      <c r="P123" s="514">
        <f t="shared" si="12"/>
        <v>0</v>
      </c>
    </row>
    <row r="124" spans="2:16">
      <c r="B124" s="195" t="str">
        <f t="shared" si="13"/>
        <v/>
      </c>
      <c r="C124" s="507">
        <f>IF(D93="","-",+C123+1)</f>
        <v>2044</v>
      </c>
      <c r="D124" s="374">
        <f>IF(F123+SUM(E$99:E123)=D$92,F123,D$92-SUM(E$99:E123))</f>
        <v>1634556.8571428605</v>
      </c>
      <c r="E124" s="522">
        <f>IF(+J96&lt;F123,J96,D124)</f>
        <v>90808.71428571429</v>
      </c>
      <c r="F124" s="523">
        <f t="shared" si="14"/>
        <v>1543748.1428571462</v>
      </c>
      <c r="G124" s="523">
        <f t="shared" si="15"/>
        <v>1589152.5000000033</v>
      </c>
      <c r="H124" s="526">
        <f t="shared" si="16"/>
        <v>269499.53195768822</v>
      </c>
      <c r="I124" s="577">
        <f t="shared" si="17"/>
        <v>269499.53195768822</v>
      </c>
      <c r="J124" s="514">
        <f t="shared" si="9"/>
        <v>0</v>
      </c>
      <c r="K124" s="514"/>
      <c r="L124" s="525"/>
      <c r="M124" s="514">
        <f t="shared" si="18"/>
        <v>0</v>
      </c>
      <c r="N124" s="525"/>
      <c r="O124" s="514">
        <f t="shared" si="11"/>
        <v>0</v>
      </c>
      <c r="P124" s="514">
        <f t="shared" si="12"/>
        <v>0</v>
      </c>
    </row>
    <row r="125" spans="2:16">
      <c r="B125" s="195" t="str">
        <f t="shared" si="13"/>
        <v/>
      </c>
      <c r="C125" s="507">
        <f>IF(D93="","-",+C124+1)</f>
        <v>2045</v>
      </c>
      <c r="D125" s="374">
        <f>IF(F124+SUM(E$99:E124)=D$92,F124,D$92-SUM(E$99:E124))</f>
        <v>1543748.1428571462</v>
      </c>
      <c r="E125" s="522">
        <f>IF(+J96&lt;F124,J96,D125)</f>
        <v>90808.71428571429</v>
      </c>
      <c r="F125" s="523">
        <f t="shared" si="14"/>
        <v>1452939.4285714319</v>
      </c>
      <c r="G125" s="523">
        <f t="shared" si="15"/>
        <v>1498343.7857142892</v>
      </c>
      <c r="H125" s="526">
        <f t="shared" si="16"/>
        <v>259288.62809071832</v>
      </c>
      <c r="I125" s="577">
        <f t="shared" si="17"/>
        <v>259288.62809071832</v>
      </c>
      <c r="J125" s="514">
        <f t="shared" si="9"/>
        <v>0</v>
      </c>
      <c r="K125" s="514"/>
      <c r="L125" s="525"/>
      <c r="M125" s="514">
        <f t="shared" si="18"/>
        <v>0</v>
      </c>
      <c r="N125" s="525"/>
      <c r="O125" s="514">
        <f t="shared" si="11"/>
        <v>0</v>
      </c>
      <c r="P125" s="514">
        <f t="shared" si="12"/>
        <v>0</v>
      </c>
    </row>
    <row r="126" spans="2:16">
      <c r="B126" s="195" t="str">
        <f t="shared" si="13"/>
        <v/>
      </c>
      <c r="C126" s="507">
        <f>IF(D93="","-",+C125+1)</f>
        <v>2046</v>
      </c>
      <c r="D126" s="374">
        <f>IF(F125+SUM(E$99:E125)=D$92,F125,D$92-SUM(E$99:E125))</f>
        <v>1452939.4285714319</v>
      </c>
      <c r="E126" s="522">
        <f>IF(+J96&lt;F125,J96,D126)</f>
        <v>90808.71428571429</v>
      </c>
      <c r="F126" s="523">
        <f t="shared" si="14"/>
        <v>1362130.7142857176</v>
      </c>
      <c r="G126" s="523">
        <f t="shared" si="15"/>
        <v>1407535.0714285746</v>
      </c>
      <c r="H126" s="526">
        <f t="shared" si="16"/>
        <v>249077.72422374837</v>
      </c>
      <c r="I126" s="577">
        <f t="shared" si="17"/>
        <v>249077.72422374837</v>
      </c>
      <c r="J126" s="514">
        <f t="shared" si="9"/>
        <v>0</v>
      </c>
      <c r="K126" s="514"/>
      <c r="L126" s="525"/>
      <c r="M126" s="514">
        <f t="shared" si="18"/>
        <v>0</v>
      </c>
      <c r="N126" s="525"/>
      <c r="O126" s="514">
        <f t="shared" si="11"/>
        <v>0</v>
      </c>
      <c r="P126" s="514">
        <f t="shared" si="12"/>
        <v>0</v>
      </c>
    </row>
    <row r="127" spans="2:16">
      <c r="B127" s="195" t="str">
        <f t="shared" si="13"/>
        <v/>
      </c>
      <c r="C127" s="507">
        <f>IF(D93="","-",+C126+1)</f>
        <v>2047</v>
      </c>
      <c r="D127" s="374">
        <f>IF(F126+SUM(E$99:E126)=D$92,F126,D$92-SUM(E$99:E126))</f>
        <v>1362130.7142857176</v>
      </c>
      <c r="E127" s="522">
        <f>IF(+J96&lt;F126,J96,D127)</f>
        <v>90808.71428571429</v>
      </c>
      <c r="F127" s="523">
        <f t="shared" si="14"/>
        <v>1271322.0000000033</v>
      </c>
      <c r="G127" s="523">
        <f t="shared" si="15"/>
        <v>1316726.3571428605</v>
      </c>
      <c r="H127" s="526">
        <f t="shared" si="16"/>
        <v>238866.82035677848</v>
      </c>
      <c r="I127" s="577">
        <f t="shared" si="17"/>
        <v>238866.82035677848</v>
      </c>
      <c r="J127" s="514">
        <f t="shared" si="9"/>
        <v>0</v>
      </c>
      <c r="K127" s="514"/>
      <c r="L127" s="525"/>
      <c r="M127" s="514">
        <f t="shared" si="18"/>
        <v>0</v>
      </c>
      <c r="N127" s="525"/>
      <c r="O127" s="514">
        <f t="shared" si="11"/>
        <v>0</v>
      </c>
      <c r="P127" s="514">
        <f t="shared" si="12"/>
        <v>0</v>
      </c>
    </row>
    <row r="128" spans="2:16">
      <c r="B128" s="195" t="str">
        <f t="shared" si="13"/>
        <v/>
      </c>
      <c r="C128" s="507">
        <f>IF(D93="","-",+C127+1)</f>
        <v>2048</v>
      </c>
      <c r="D128" s="374">
        <f>IF(F127+SUM(E$99:E127)=D$92,F127,D$92-SUM(E$99:E127))</f>
        <v>1271322.0000000033</v>
      </c>
      <c r="E128" s="522">
        <f>IF(+J96&lt;F127,J96,D128)</f>
        <v>90808.71428571429</v>
      </c>
      <c r="F128" s="523">
        <f t="shared" si="14"/>
        <v>1180513.2857142889</v>
      </c>
      <c r="G128" s="523">
        <f t="shared" si="15"/>
        <v>1225917.642857146</v>
      </c>
      <c r="H128" s="526">
        <f t="shared" si="16"/>
        <v>228655.91648980853</v>
      </c>
      <c r="I128" s="577">
        <f t="shared" si="17"/>
        <v>228655.91648980853</v>
      </c>
      <c r="J128" s="514">
        <f t="shared" si="9"/>
        <v>0</v>
      </c>
      <c r="K128" s="514"/>
      <c r="L128" s="525"/>
      <c r="M128" s="514">
        <f t="shared" si="18"/>
        <v>0</v>
      </c>
      <c r="N128" s="525"/>
      <c r="O128" s="514">
        <f t="shared" si="11"/>
        <v>0</v>
      </c>
      <c r="P128" s="514">
        <f t="shared" si="12"/>
        <v>0</v>
      </c>
    </row>
    <row r="129" spans="2:16">
      <c r="B129" s="195" t="str">
        <f t="shared" si="13"/>
        <v/>
      </c>
      <c r="C129" s="507">
        <f>IF(D93="","-",+C128+1)</f>
        <v>2049</v>
      </c>
      <c r="D129" s="374">
        <f>IF(F128+SUM(E$99:E128)=D$92,F128,D$92-SUM(E$99:E128))</f>
        <v>1180513.2857142889</v>
      </c>
      <c r="E129" s="522">
        <f>IF(+J96&lt;F128,J96,D129)</f>
        <v>90808.71428571429</v>
      </c>
      <c r="F129" s="523">
        <f t="shared" si="14"/>
        <v>1089704.5714285746</v>
      </c>
      <c r="G129" s="523">
        <f t="shared" si="15"/>
        <v>1135108.9285714319</v>
      </c>
      <c r="H129" s="526">
        <f t="shared" si="16"/>
        <v>218445.01262283864</v>
      </c>
      <c r="I129" s="577">
        <f t="shared" si="17"/>
        <v>218445.01262283864</v>
      </c>
      <c r="J129" s="514">
        <f t="shared" si="9"/>
        <v>0</v>
      </c>
      <c r="K129" s="514"/>
      <c r="L129" s="525"/>
      <c r="M129" s="514">
        <f t="shared" si="18"/>
        <v>0</v>
      </c>
      <c r="N129" s="525"/>
      <c r="O129" s="514">
        <f t="shared" si="11"/>
        <v>0</v>
      </c>
      <c r="P129" s="514">
        <f t="shared" si="12"/>
        <v>0</v>
      </c>
    </row>
    <row r="130" spans="2:16">
      <c r="B130" s="195" t="str">
        <f t="shared" si="13"/>
        <v/>
      </c>
      <c r="C130" s="507">
        <f>IF(D93="","-",+C129+1)</f>
        <v>2050</v>
      </c>
      <c r="D130" s="374">
        <f>IF(F129+SUM(E$99:E129)=D$92,F129,D$92-SUM(E$99:E129))</f>
        <v>1089704.5714285746</v>
      </c>
      <c r="E130" s="522">
        <f>IF(+J96&lt;F129,J96,D130)</f>
        <v>90808.71428571429</v>
      </c>
      <c r="F130" s="523">
        <f t="shared" si="14"/>
        <v>998895.8571428603</v>
      </c>
      <c r="G130" s="523">
        <f t="shared" si="15"/>
        <v>1044300.2142857175</v>
      </c>
      <c r="H130" s="526">
        <f t="shared" si="16"/>
        <v>208234.10875586868</v>
      </c>
      <c r="I130" s="577">
        <f t="shared" si="17"/>
        <v>208234.10875586868</v>
      </c>
      <c r="J130" s="514">
        <f t="shared" si="9"/>
        <v>0</v>
      </c>
      <c r="K130" s="514"/>
      <c r="L130" s="525"/>
      <c r="M130" s="514">
        <f t="shared" si="18"/>
        <v>0</v>
      </c>
      <c r="N130" s="525"/>
      <c r="O130" s="514">
        <f t="shared" si="11"/>
        <v>0</v>
      </c>
      <c r="P130" s="514">
        <f t="shared" si="12"/>
        <v>0</v>
      </c>
    </row>
    <row r="131" spans="2:16">
      <c r="B131" s="195" t="str">
        <f t="shared" si="13"/>
        <v/>
      </c>
      <c r="C131" s="507">
        <f>IF(D93="","-",+C130+1)</f>
        <v>2051</v>
      </c>
      <c r="D131" s="374">
        <f>IF(F130+SUM(E$99:E130)=D$92,F130,D$92-SUM(E$99:E130))</f>
        <v>998895.8571428603</v>
      </c>
      <c r="E131" s="522">
        <f>IF(+J96&lt;F130,J96,D131)</f>
        <v>90808.71428571429</v>
      </c>
      <c r="F131" s="523">
        <f t="shared" si="14"/>
        <v>908087.14285714598</v>
      </c>
      <c r="G131" s="523">
        <f t="shared" si="15"/>
        <v>953491.50000000314</v>
      </c>
      <c r="H131" s="526">
        <f t="shared" si="16"/>
        <v>198023.20488889876</v>
      </c>
      <c r="I131" s="577">
        <f t="shared" si="17"/>
        <v>198023.20488889876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>
      <c r="B132" s="195" t="str">
        <f t="shared" si="13"/>
        <v/>
      </c>
      <c r="C132" s="507">
        <f>IF(D93="","-",+C131+1)</f>
        <v>2052</v>
      </c>
      <c r="D132" s="374">
        <f>IF(F131+SUM(E$99:E131)=D$92,F131,D$92-SUM(E$99:E131))</f>
        <v>908087.14285714598</v>
      </c>
      <c r="E132" s="522">
        <f>IF(+J96&lt;F131,J96,D132)</f>
        <v>90808.71428571429</v>
      </c>
      <c r="F132" s="523">
        <f t="shared" si="14"/>
        <v>817278.42857143166</v>
      </c>
      <c r="G132" s="523">
        <f t="shared" si="15"/>
        <v>862682.78571428882</v>
      </c>
      <c r="H132" s="526">
        <f t="shared" si="16"/>
        <v>187812.30102192884</v>
      </c>
      <c r="I132" s="577">
        <f t="shared" si="17"/>
        <v>187812.30102192884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>
      <c r="B133" s="195" t="str">
        <f t="shared" si="13"/>
        <v/>
      </c>
      <c r="C133" s="507">
        <f>IF(D93="","-",+C132+1)</f>
        <v>2053</v>
      </c>
      <c r="D133" s="374">
        <f>IF(F132+SUM(E$99:E132)=D$92,F132,D$92-SUM(E$99:E132))</f>
        <v>817278.42857143166</v>
      </c>
      <c r="E133" s="522">
        <f>IF(+J96&lt;F132,J96,D133)</f>
        <v>90808.71428571429</v>
      </c>
      <c r="F133" s="523">
        <f t="shared" si="14"/>
        <v>726469.71428571735</v>
      </c>
      <c r="G133" s="523">
        <f t="shared" si="15"/>
        <v>771874.07142857451</v>
      </c>
      <c r="H133" s="526">
        <f t="shared" si="16"/>
        <v>177601.39715495892</v>
      </c>
      <c r="I133" s="577">
        <f t="shared" si="17"/>
        <v>177601.39715495892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>
      <c r="B134" s="195" t="str">
        <f t="shared" si="13"/>
        <v/>
      </c>
      <c r="C134" s="507">
        <f>IF(D93="","-",+C133+1)</f>
        <v>2054</v>
      </c>
      <c r="D134" s="374">
        <f>IF(F133+SUM(E$99:E133)=D$92,F133,D$92-SUM(E$99:E133))</f>
        <v>726469.71428571735</v>
      </c>
      <c r="E134" s="522">
        <f>IF(+J96&lt;F133,J96,D134)</f>
        <v>90808.71428571429</v>
      </c>
      <c r="F134" s="523">
        <f t="shared" si="14"/>
        <v>635661.00000000303</v>
      </c>
      <c r="G134" s="523">
        <f t="shared" si="15"/>
        <v>681065.35714286019</v>
      </c>
      <c r="H134" s="526">
        <f t="shared" si="16"/>
        <v>167390.493287989</v>
      </c>
      <c r="I134" s="577">
        <f t="shared" si="17"/>
        <v>167390.493287989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>
      <c r="B135" s="195" t="str">
        <f t="shared" si="13"/>
        <v/>
      </c>
      <c r="C135" s="507">
        <f>IF(D93="","-",+C134+1)</f>
        <v>2055</v>
      </c>
      <c r="D135" s="374">
        <f>IF(F134+SUM(E$99:E134)=D$92,F134,D$92-SUM(E$99:E134))</f>
        <v>635661.00000000303</v>
      </c>
      <c r="E135" s="522">
        <f>IF(+J96&lt;F134,J96,D135)</f>
        <v>90808.71428571429</v>
      </c>
      <c r="F135" s="523">
        <f t="shared" si="14"/>
        <v>544852.28571428871</v>
      </c>
      <c r="G135" s="523">
        <f t="shared" si="15"/>
        <v>590256.64285714587</v>
      </c>
      <c r="H135" s="526">
        <f t="shared" si="16"/>
        <v>157179.58942101907</v>
      </c>
      <c r="I135" s="577">
        <f t="shared" si="17"/>
        <v>157179.58942101907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>
      <c r="B136" s="195" t="str">
        <f t="shared" si="13"/>
        <v/>
      </c>
      <c r="C136" s="507">
        <f>IF(D93="","-",+C135+1)</f>
        <v>2056</v>
      </c>
      <c r="D136" s="374">
        <f>IF(F135+SUM(E$99:E135)=D$92,F135,D$92-SUM(E$99:E135))</f>
        <v>544852.28571428871</v>
      </c>
      <c r="E136" s="522">
        <f>IF(+J96&lt;F135,J96,D136)</f>
        <v>90808.71428571429</v>
      </c>
      <c r="F136" s="523">
        <f t="shared" si="14"/>
        <v>454043.57142857439</v>
      </c>
      <c r="G136" s="523">
        <f t="shared" si="15"/>
        <v>499447.92857143155</v>
      </c>
      <c r="H136" s="526">
        <f t="shared" si="16"/>
        <v>146968.68555404918</v>
      </c>
      <c r="I136" s="577">
        <f t="shared" si="17"/>
        <v>146968.68555404918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>
      <c r="B137" s="195" t="str">
        <f t="shared" si="13"/>
        <v/>
      </c>
      <c r="C137" s="507">
        <f>IF(D93="","-",+C136+1)</f>
        <v>2057</v>
      </c>
      <c r="D137" s="374">
        <f>IF(F136+SUM(E$99:E136)=D$92,F136,D$92-SUM(E$99:E136))</f>
        <v>454043.57142857439</v>
      </c>
      <c r="E137" s="522">
        <f>IF(+J96&lt;F136,J96,D137)</f>
        <v>90808.71428571429</v>
      </c>
      <c r="F137" s="523">
        <f t="shared" si="14"/>
        <v>363234.85714286007</v>
      </c>
      <c r="G137" s="523">
        <f t="shared" si="15"/>
        <v>408639.21428571723</v>
      </c>
      <c r="H137" s="526">
        <f t="shared" si="16"/>
        <v>136757.78168707926</v>
      </c>
      <c r="I137" s="577">
        <f t="shared" si="17"/>
        <v>136757.78168707926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>
      <c r="B138" s="195" t="str">
        <f t="shared" si="13"/>
        <v/>
      </c>
      <c r="C138" s="507">
        <f>IF(D93="","-",+C137+1)</f>
        <v>2058</v>
      </c>
      <c r="D138" s="374">
        <f>IF(F137+SUM(E$99:E137)=D$92,F137,D$92-SUM(E$99:E137))</f>
        <v>363234.85714286007</v>
      </c>
      <c r="E138" s="522">
        <f>IF(+J96&lt;F137,J96,D138)</f>
        <v>90808.71428571429</v>
      </c>
      <c r="F138" s="523">
        <f t="shared" si="14"/>
        <v>272426.14285714575</v>
      </c>
      <c r="G138" s="523">
        <f t="shared" si="15"/>
        <v>317830.50000000291</v>
      </c>
      <c r="H138" s="526">
        <f t="shared" si="16"/>
        <v>126546.87782010934</v>
      </c>
      <c r="I138" s="577">
        <f t="shared" si="17"/>
        <v>126546.87782010934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>
      <c r="B139" s="195" t="str">
        <f t="shared" si="13"/>
        <v/>
      </c>
      <c r="C139" s="507">
        <f>IF(D93="","-",+C138+1)</f>
        <v>2059</v>
      </c>
      <c r="D139" s="374">
        <f>IF(F138+SUM(E$99:E138)=D$92,F138,D$92-SUM(E$99:E138))</f>
        <v>272426.14285714575</v>
      </c>
      <c r="E139" s="522">
        <f>IF(+J96&lt;F138,J96,D139)</f>
        <v>90808.71428571429</v>
      </c>
      <c r="F139" s="523">
        <f t="shared" si="14"/>
        <v>181617.42857143146</v>
      </c>
      <c r="G139" s="523">
        <f t="shared" si="15"/>
        <v>227021.78571428859</v>
      </c>
      <c r="H139" s="526">
        <f t="shared" si="16"/>
        <v>116335.97395313942</v>
      </c>
      <c r="I139" s="577">
        <f t="shared" si="17"/>
        <v>116335.97395313942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>
      <c r="B140" s="195" t="str">
        <f t="shared" si="13"/>
        <v/>
      </c>
      <c r="C140" s="507">
        <f>IF(D93="","-",+C139+1)</f>
        <v>2060</v>
      </c>
      <c r="D140" s="374">
        <f>IF(F139+SUM(E$99:E139)=D$92,F139,D$92-SUM(E$99:E139))</f>
        <v>181617.42857143146</v>
      </c>
      <c r="E140" s="522">
        <f>IF(+J96&lt;F139,J96,D140)</f>
        <v>90808.71428571429</v>
      </c>
      <c r="F140" s="523">
        <f t="shared" si="14"/>
        <v>90808.714285717171</v>
      </c>
      <c r="G140" s="523">
        <f t="shared" si="15"/>
        <v>136213.07142857433</v>
      </c>
      <c r="H140" s="526">
        <f t="shared" si="16"/>
        <v>106125.07008616949</v>
      </c>
      <c r="I140" s="577">
        <f t="shared" si="17"/>
        <v>106125.07008616949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>
      <c r="B141" s="195" t="str">
        <f t="shared" si="13"/>
        <v/>
      </c>
      <c r="C141" s="507">
        <f>IF(D93="","-",+C140+1)</f>
        <v>2061</v>
      </c>
      <c r="D141" s="374">
        <f>IF(F140+SUM(E$99:E140)=D$92,F140,D$92-SUM(E$99:E140))</f>
        <v>90808.714285717171</v>
      </c>
      <c r="E141" s="522">
        <f>IF(+J96&lt;F140,J96,D141)</f>
        <v>90808.71428571429</v>
      </c>
      <c r="F141" s="523">
        <f t="shared" si="14"/>
        <v>2.8812792152166367E-9</v>
      </c>
      <c r="G141" s="523">
        <f t="shared" si="15"/>
        <v>45404.357142860026</v>
      </c>
      <c r="H141" s="526">
        <f t="shared" si="16"/>
        <v>95914.166219199571</v>
      </c>
      <c r="I141" s="577">
        <f t="shared" si="17"/>
        <v>95914.166219199571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>
      <c r="B142" s="195" t="str">
        <f t="shared" si="13"/>
        <v/>
      </c>
      <c r="C142" s="507">
        <f>IF(D93="","-",+C141+1)</f>
        <v>2062</v>
      </c>
      <c r="D142" s="374">
        <f>IF(F141+SUM(E$99:E141)=D$92,F141,D$92-SUM(E$99:E141))</f>
        <v>2.8812792152166367E-9</v>
      </c>
      <c r="E142" s="522">
        <f>IF(+J96&lt;F141,J96,D142)</f>
        <v>2.8812792152166367E-9</v>
      </c>
      <c r="F142" s="523">
        <f t="shared" si="14"/>
        <v>0</v>
      </c>
      <c r="G142" s="523">
        <f t="shared" si="15"/>
        <v>1.4406396076083183E-9</v>
      </c>
      <c r="H142" s="526">
        <f t="shared" si="16"/>
        <v>3.043270634828135E-9</v>
      </c>
      <c r="I142" s="577">
        <f t="shared" si="17"/>
        <v>3.043270634828135E-9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>
      <c r="B143" s="195" t="str">
        <f t="shared" si="13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4"/>
        <v>0</v>
      </c>
      <c r="G143" s="523">
        <f t="shared" si="15"/>
        <v>0</v>
      </c>
      <c r="H143" s="526">
        <f t="shared" si="16"/>
        <v>0</v>
      </c>
      <c r="I143" s="577">
        <f t="shared" si="17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>
      <c r="B144" s="195" t="str">
        <f t="shared" si="13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4"/>
        <v>0</v>
      </c>
      <c r="G144" s="523">
        <f t="shared" si="15"/>
        <v>0</v>
      </c>
      <c r="H144" s="526">
        <f t="shared" si="16"/>
        <v>0</v>
      </c>
      <c r="I144" s="577">
        <f t="shared" si="17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>
      <c r="B145" s="195" t="str">
        <f t="shared" si="13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4"/>
        <v>0</v>
      </c>
      <c r="G145" s="523">
        <f t="shared" si="15"/>
        <v>0</v>
      </c>
      <c r="H145" s="526">
        <f t="shared" si="16"/>
        <v>0</v>
      </c>
      <c r="I145" s="577">
        <f t="shared" si="17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>
      <c r="B146" s="195" t="str">
        <f t="shared" si="13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4"/>
        <v>0</v>
      </c>
      <c r="G146" s="523">
        <f t="shared" si="15"/>
        <v>0</v>
      </c>
      <c r="H146" s="526">
        <f t="shared" si="16"/>
        <v>0</v>
      </c>
      <c r="I146" s="577">
        <f t="shared" si="17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>
      <c r="B147" s="195" t="str">
        <f t="shared" si="13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4"/>
        <v>0</v>
      </c>
      <c r="G147" s="523">
        <f t="shared" si="15"/>
        <v>0</v>
      </c>
      <c r="H147" s="526">
        <f t="shared" si="16"/>
        <v>0</v>
      </c>
      <c r="I147" s="577">
        <f t="shared" si="17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>
      <c r="B148" s="195" t="str">
        <f t="shared" si="13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4"/>
        <v>0</v>
      </c>
      <c r="G148" s="523">
        <f t="shared" si="15"/>
        <v>0</v>
      </c>
      <c r="H148" s="526">
        <f t="shared" si="16"/>
        <v>0</v>
      </c>
      <c r="I148" s="577">
        <f t="shared" si="17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>
      <c r="B149" s="195" t="str">
        <f t="shared" si="13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4"/>
        <v>0</v>
      </c>
      <c r="G149" s="523">
        <f t="shared" si="15"/>
        <v>0</v>
      </c>
      <c r="H149" s="526">
        <f t="shared" si="16"/>
        <v>0</v>
      </c>
      <c r="I149" s="577">
        <f t="shared" si="17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>
      <c r="B150" s="195" t="str">
        <f t="shared" si="13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4"/>
        <v>0</v>
      </c>
      <c r="G150" s="523">
        <f t="shared" si="15"/>
        <v>0</v>
      </c>
      <c r="H150" s="526">
        <f t="shared" si="16"/>
        <v>0</v>
      </c>
      <c r="I150" s="577">
        <f t="shared" si="17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>
      <c r="B151" s="195" t="str">
        <f t="shared" si="13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4"/>
        <v>0</v>
      </c>
      <c r="G151" s="523">
        <f t="shared" si="15"/>
        <v>0</v>
      </c>
      <c r="H151" s="526">
        <f t="shared" si="16"/>
        <v>0</v>
      </c>
      <c r="I151" s="577">
        <f t="shared" si="17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>
      <c r="B152" s="195" t="str">
        <f t="shared" si="13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4"/>
        <v>0</v>
      </c>
      <c r="G152" s="523">
        <f t="shared" si="15"/>
        <v>0</v>
      </c>
      <c r="H152" s="526">
        <f t="shared" si="16"/>
        <v>0</v>
      </c>
      <c r="I152" s="577">
        <f t="shared" si="17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>
      <c r="B153" s="195" t="str">
        <f t="shared" si="13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4"/>
        <v>0</v>
      </c>
      <c r="G153" s="523">
        <f t="shared" si="15"/>
        <v>0</v>
      </c>
      <c r="H153" s="526">
        <f t="shared" si="16"/>
        <v>0</v>
      </c>
      <c r="I153" s="577">
        <f t="shared" si="17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.5" thickBot="1">
      <c r="B154" s="195" t="str">
        <f t="shared" si="13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4"/>
        <v>0</v>
      </c>
      <c r="G154" s="528">
        <f t="shared" si="15"/>
        <v>0</v>
      </c>
      <c r="H154" s="530">
        <f t="shared" si="16"/>
        <v>0</v>
      </c>
      <c r="I154" s="579">
        <f t="shared" si="17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>
      <c r="C155" s="374" t="s">
        <v>78</v>
      </c>
      <c r="D155" s="375"/>
      <c r="E155" s="375">
        <f>SUM(E99:E154)</f>
        <v>3813965.9999999995</v>
      </c>
      <c r="F155" s="375"/>
      <c r="G155" s="375"/>
      <c r="H155" s="375">
        <f>SUM(H99:H154)</f>
        <v>13005753.821692072</v>
      </c>
      <c r="I155" s="375">
        <f>SUM(I99:I154)</f>
        <v>13005753.821692072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zoomScale="80" zoomScaleNormal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374480.76907253434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374480.76907253434</v>
      </c>
      <c r="O6" s="269"/>
      <c r="P6" s="269"/>
    </row>
    <row r="7" spans="1:16" ht="13.5" thickBot="1">
      <c r="C7" s="467" t="s">
        <v>48</v>
      </c>
      <c r="D7" s="624" t="s">
        <v>444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445</v>
      </c>
      <c r="E9" s="637" t="s">
        <v>459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2910918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69307.571428571435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45372</v>
      </c>
      <c r="F17" s="631">
        <v>1905628</v>
      </c>
      <c r="G17" s="630">
        <v>140230</v>
      </c>
      <c r="H17" s="639">
        <v>140230</v>
      </c>
      <c r="I17" s="511">
        <f t="shared" ref="I17:I72" si="0">H17-G17</f>
        <v>0</v>
      </c>
      <c r="J17" s="511"/>
      <c r="K17" s="512">
        <f>+G17</f>
        <v>140230</v>
      </c>
      <c r="L17" s="513">
        <f t="shared" ref="L17:L18" si="1">IF(K17&lt;&gt;0,+G17-K17,0)</f>
        <v>0</v>
      </c>
      <c r="M17" s="512">
        <f>+H17</f>
        <v>140230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240163.83980112415</v>
      </c>
      <c r="H18" s="639">
        <v>240163.83980112415</v>
      </c>
      <c r="I18" s="511">
        <f t="shared" si="0"/>
        <v>0</v>
      </c>
      <c r="J18" s="511"/>
      <c r="K18" s="518">
        <f>+G18</f>
        <v>240163.83980112415</v>
      </c>
      <c r="L18" s="519">
        <f t="shared" si="1"/>
        <v>0</v>
      </c>
      <c r="M18" s="518">
        <f>+H18</f>
        <v>240163.83980112415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2863332.534590669</v>
      </c>
      <c r="E19" s="630">
        <v>69307.571428571435</v>
      </c>
      <c r="F19" s="631">
        <v>2794024.9631620976</v>
      </c>
      <c r="G19" s="630">
        <v>369160.37527494592</v>
      </c>
      <c r="H19" s="639">
        <v>369160.37527494592</v>
      </c>
      <c r="I19" s="511">
        <f t="shared" si="0"/>
        <v>0</v>
      </c>
      <c r="J19" s="511"/>
      <c r="K19" s="518">
        <f>+G19</f>
        <v>369160.37527494592</v>
      </c>
      <c r="L19" s="519">
        <f t="shared" ref="L19" si="4">IF(K19&lt;&gt;0,+G19-K19,0)</f>
        <v>0</v>
      </c>
      <c r="M19" s="518">
        <f>+H19</f>
        <v>369160.37527494592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523">
        <f>IF(F19+SUM(E$17:E19)=D$10,F19,D$10-SUM(E$17:E19))</f>
        <v>2748653.0627177702</v>
      </c>
      <c r="E20" s="522">
        <f>IF(+I14&lt;F19,I14,D20)</f>
        <v>69307.571428571435</v>
      </c>
      <c r="F20" s="523">
        <f t="shared" ref="F20:F72" si="6">+D20-E20</f>
        <v>2679345.4912891989</v>
      </c>
      <c r="G20" s="524">
        <f t="shared" ref="G20:G72" si="7">+I$12*((D20+F20)/2)+E20</f>
        <v>374480.76907253434</v>
      </c>
      <c r="H20" s="491">
        <f t="shared" ref="H20:H72" si="8">+I$13*((D20+F20)/2)+E20</f>
        <v>374480.76907253434</v>
      </c>
      <c r="I20" s="511">
        <f t="shared" si="0"/>
        <v>0</v>
      </c>
      <c r="J20" s="511"/>
      <c r="K20" s="525"/>
      <c r="L20" s="514">
        <f t="shared" ref="L20:L72" si="9">IF(K20&lt;&gt;0,+G20-K20,0)</f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2679345.4912891989</v>
      </c>
      <c r="E21" s="522">
        <f>IF(+I14&lt;F20,I14,D21)</f>
        <v>69307.571428571435</v>
      </c>
      <c r="F21" s="523">
        <f t="shared" si="6"/>
        <v>2610037.9198606275</v>
      </c>
      <c r="G21" s="524">
        <f t="shared" si="7"/>
        <v>366687.54179608967</v>
      </c>
      <c r="H21" s="491">
        <f t="shared" si="8"/>
        <v>366687.54179608967</v>
      </c>
      <c r="I21" s="511">
        <f t="shared" si="0"/>
        <v>0</v>
      </c>
      <c r="J21" s="511"/>
      <c r="K21" s="525"/>
      <c r="L21" s="514">
        <f t="shared" si="9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2610037.9198606275</v>
      </c>
      <c r="E22" s="522">
        <f>IF(+I14&lt;F21,I14,D22)</f>
        <v>69307.571428571435</v>
      </c>
      <c r="F22" s="523">
        <f t="shared" si="6"/>
        <v>2540730.3484320561</v>
      </c>
      <c r="G22" s="524">
        <f t="shared" si="7"/>
        <v>358894.31451964512</v>
      </c>
      <c r="H22" s="491">
        <f t="shared" si="8"/>
        <v>358894.31451964512</v>
      </c>
      <c r="I22" s="511">
        <f t="shared" si="0"/>
        <v>0</v>
      </c>
      <c r="J22" s="511"/>
      <c r="K22" s="525"/>
      <c r="L22" s="514">
        <f t="shared" si="9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2540730.3484320561</v>
      </c>
      <c r="E23" s="522">
        <f>IF(+I14&lt;F22,I14,D23)</f>
        <v>69307.571428571435</v>
      </c>
      <c r="F23" s="523">
        <f t="shared" si="6"/>
        <v>2471422.7770034848</v>
      </c>
      <c r="G23" s="524">
        <f t="shared" si="7"/>
        <v>351101.08724320045</v>
      </c>
      <c r="H23" s="491">
        <f t="shared" si="8"/>
        <v>351101.08724320045</v>
      </c>
      <c r="I23" s="511">
        <f t="shared" si="0"/>
        <v>0</v>
      </c>
      <c r="J23" s="511"/>
      <c r="K23" s="525"/>
      <c r="L23" s="514">
        <f t="shared" si="9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2471422.7770034848</v>
      </c>
      <c r="E24" s="522">
        <f>IF(+I14&lt;F23,I14,D24)</f>
        <v>69307.571428571435</v>
      </c>
      <c r="F24" s="523">
        <f t="shared" si="6"/>
        <v>2402115.2055749134</v>
      </c>
      <c r="G24" s="524">
        <f t="shared" si="7"/>
        <v>343307.8599667559</v>
      </c>
      <c r="H24" s="491">
        <f t="shared" si="8"/>
        <v>343307.8599667559</v>
      </c>
      <c r="I24" s="511">
        <f t="shared" si="0"/>
        <v>0</v>
      </c>
      <c r="J24" s="511"/>
      <c r="K24" s="525"/>
      <c r="L24" s="514">
        <f t="shared" si="9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2402115.2055749134</v>
      </c>
      <c r="E25" s="522">
        <f>IF(+I14&lt;F24,I14,D25)</f>
        <v>69307.571428571435</v>
      </c>
      <c r="F25" s="523">
        <f t="shared" si="6"/>
        <v>2332807.6341463421</v>
      </c>
      <c r="G25" s="524">
        <f t="shared" si="7"/>
        <v>335514.63269031129</v>
      </c>
      <c r="H25" s="491">
        <f t="shared" si="8"/>
        <v>335514.63269031129</v>
      </c>
      <c r="I25" s="511">
        <f t="shared" si="0"/>
        <v>0</v>
      </c>
      <c r="J25" s="511"/>
      <c r="K25" s="525"/>
      <c r="L25" s="514">
        <f t="shared" si="9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2332807.6341463421</v>
      </c>
      <c r="E26" s="522">
        <f>IF(+I14&lt;F25,I14,D26)</f>
        <v>69307.571428571435</v>
      </c>
      <c r="F26" s="523">
        <f t="shared" si="6"/>
        <v>2263500.0627177707</v>
      </c>
      <c r="G26" s="524">
        <f t="shared" si="7"/>
        <v>327721.40541386674</v>
      </c>
      <c r="H26" s="491">
        <f t="shared" si="8"/>
        <v>327721.40541386674</v>
      </c>
      <c r="I26" s="511">
        <f t="shared" si="0"/>
        <v>0</v>
      </c>
      <c r="J26" s="511"/>
      <c r="K26" s="525"/>
      <c r="L26" s="514">
        <f t="shared" si="9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2263500.0627177707</v>
      </c>
      <c r="E27" s="522">
        <f>IF(+I14&lt;F26,I14,D27)</f>
        <v>69307.571428571435</v>
      </c>
      <c r="F27" s="523">
        <f t="shared" si="6"/>
        <v>2194192.4912891993</v>
      </c>
      <c r="G27" s="524">
        <f t="shared" si="7"/>
        <v>319928.17813742207</v>
      </c>
      <c r="H27" s="491">
        <f t="shared" si="8"/>
        <v>319928.17813742207</v>
      </c>
      <c r="I27" s="511">
        <f t="shared" si="0"/>
        <v>0</v>
      </c>
      <c r="J27" s="511"/>
      <c r="K27" s="525"/>
      <c r="L27" s="514">
        <f t="shared" si="9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2194192.4912891993</v>
      </c>
      <c r="E28" s="522">
        <f>IF(+I14&lt;F27,I14,D28)</f>
        <v>69307.571428571435</v>
      </c>
      <c r="F28" s="523">
        <f t="shared" si="6"/>
        <v>2124884.919860628</v>
      </c>
      <c r="G28" s="524">
        <f t="shared" si="7"/>
        <v>312134.95086097752</v>
      </c>
      <c r="H28" s="491">
        <f t="shared" si="8"/>
        <v>312134.95086097752</v>
      </c>
      <c r="I28" s="511">
        <f t="shared" si="0"/>
        <v>0</v>
      </c>
      <c r="J28" s="511"/>
      <c r="K28" s="525"/>
      <c r="L28" s="514">
        <f t="shared" si="9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2124884.919860628</v>
      </c>
      <c r="E29" s="522">
        <f>IF(+I14&lt;F28,I14,D29)</f>
        <v>69307.571428571435</v>
      </c>
      <c r="F29" s="523">
        <f t="shared" si="6"/>
        <v>2055577.3484320566</v>
      </c>
      <c r="G29" s="524">
        <f t="shared" si="7"/>
        <v>304341.72358453291</v>
      </c>
      <c r="H29" s="491">
        <f t="shared" si="8"/>
        <v>304341.72358453291</v>
      </c>
      <c r="I29" s="511">
        <f t="shared" si="0"/>
        <v>0</v>
      </c>
      <c r="J29" s="511"/>
      <c r="K29" s="525"/>
      <c r="L29" s="514">
        <f t="shared" si="9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2055577.3484320566</v>
      </c>
      <c r="E30" s="522">
        <f>IF(+I14&lt;F29,I14,D30)</f>
        <v>69307.571428571435</v>
      </c>
      <c r="F30" s="523">
        <f t="shared" si="6"/>
        <v>1986269.7770034852</v>
      </c>
      <c r="G30" s="524">
        <f t="shared" si="7"/>
        <v>296548.4963080883</v>
      </c>
      <c r="H30" s="491">
        <f t="shared" si="8"/>
        <v>296548.4963080883</v>
      </c>
      <c r="I30" s="511">
        <f t="shared" si="0"/>
        <v>0</v>
      </c>
      <c r="J30" s="511"/>
      <c r="K30" s="525"/>
      <c r="L30" s="514">
        <f t="shared" si="9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1986269.7770034852</v>
      </c>
      <c r="E31" s="522">
        <f>IF(+I14&lt;F30,I14,D31)</f>
        <v>69307.571428571435</v>
      </c>
      <c r="F31" s="523">
        <f t="shared" si="6"/>
        <v>1916962.2055749139</v>
      </c>
      <c r="G31" s="524">
        <f t="shared" si="7"/>
        <v>288755.26903164369</v>
      </c>
      <c r="H31" s="491">
        <f t="shared" si="8"/>
        <v>288755.26903164369</v>
      </c>
      <c r="I31" s="511">
        <f t="shared" si="0"/>
        <v>0</v>
      </c>
      <c r="J31" s="511"/>
      <c r="K31" s="525"/>
      <c r="L31" s="514">
        <f t="shared" si="9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1916962.2055749139</v>
      </c>
      <c r="E32" s="522">
        <f>IF(+I14&lt;F31,I14,D32)</f>
        <v>69307.571428571435</v>
      </c>
      <c r="F32" s="523">
        <f t="shared" si="6"/>
        <v>1847654.6341463425</v>
      </c>
      <c r="G32" s="524">
        <f t="shared" si="7"/>
        <v>280962.04175519908</v>
      </c>
      <c r="H32" s="491">
        <f t="shared" si="8"/>
        <v>280962.04175519908</v>
      </c>
      <c r="I32" s="511">
        <f t="shared" si="0"/>
        <v>0</v>
      </c>
      <c r="J32" s="511"/>
      <c r="K32" s="525"/>
      <c r="L32" s="514">
        <f t="shared" si="9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1847654.6341463425</v>
      </c>
      <c r="E33" s="522">
        <f>IF(+I14&lt;F32,I14,D33)</f>
        <v>69307.571428571435</v>
      </c>
      <c r="F33" s="523">
        <f t="shared" si="6"/>
        <v>1778347.0627177712</v>
      </c>
      <c r="G33" s="524">
        <f t="shared" si="7"/>
        <v>273168.81447875447</v>
      </c>
      <c r="H33" s="491">
        <f t="shared" si="8"/>
        <v>273168.81447875447</v>
      </c>
      <c r="I33" s="511">
        <f t="shared" si="0"/>
        <v>0</v>
      </c>
      <c r="J33" s="511"/>
      <c r="K33" s="525"/>
      <c r="L33" s="514">
        <f t="shared" si="9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1778347.0627177712</v>
      </c>
      <c r="E34" s="522">
        <f>IF(+I14&lt;F33,I14,D34)</f>
        <v>69307.571428571435</v>
      </c>
      <c r="F34" s="523">
        <f t="shared" si="6"/>
        <v>1709039.4912891998</v>
      </c>
      <c r="G34" s="524">
        <f t="shared" si="7"/>
        <v>265375.58720230992</v>
      </c>
      <c r="H34" s="491">
        <f t="shared" si="8"/>
        <v>265375.58720230992</v>
      </c>
      <c r="I34" s="511">
        <f t="shared" si="0"/>
        <v>0</v>
      </c>
      <c r="J34" s="511"/>
      <c r="K34" s="525"/>
      <c r="L34" s="514">
        <f t="shared" si="9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1709039.4912891998</v>
      </c>
      <c r="E35" s="522">
        <f>IF(+I14&lt;F34,I14,D35)</f>
        <v>69307.571428571435</v>
      </c>
      <c r="F35" s="523">
        <f t="shared" si="6"/>
        <v>1639731.9198606284</v>
      </c>
      <c r="G35" s="524">
        <f t="shared" si="7"/>
        <v>257582.35992586531</v>
      </c>
      <c r="H35" s="491">
        <f t="shared" si="8"/>
        <v>257582.35992586531</v>
      </c>
      <c r="I35" s="511">
        <f t="shared" si="0"/>
        <v>0</v>
      </c>
      <c r="J35" s="511"/>
      <c r="K35" s="525"/>
      <c r="L35" s="514">
        <f t="shared" si="9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1639731.9198606284</v>
      </c>
      <c r="E36" s="522">
        <f>IF(+I14&lt;F35,I14,D36)</f>
        <v>69307.571428571435</v>
      </c>
      <c r="F36" s="523">
        <f t="shared" si="6"/>
        <v>1570424.3484320571</v>
      </c>
      <c r="G36" s="524">
        <f t="shared" si="7"/>
        <v>249789.1326494207</v>
      </c>
      <c r="H36" s="491">
        <f t="shared" si="8"/>
        <v>249789.1326494207</v>
      </c>
      <c r="I36" s="511">
        <f t="shared" si="0"/>
        <v>0</v>
      </c>
      <c r="J36" s="511"/>
      <c r="K36" s="525"/>
      <c r="L36" s="514">
        <f t="shared" si="9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1570424.3484320571</v>
      </c>
      <c r="E37" s="522">
        <f>IF(+I14&lt;F36,I14,D37)</f>
        <v>69307.571428571435</v>
      </c>
      <c r="F37" s="523">
        <f t="shared" si="6"/>
        <v>1501116.7770034857</v>
      </c>
      <c r="G37" s="524">
        <f t="shared" si="7"/>
        <v>241995.90537297609</v>
      </c>
      <c r="H37" s="491">
        <f t="shared" si="8"/>
        <v>241995.90537297609</v>
      </c>
      <c r="I37" s="511">
        <f t="shared" si="0"/>
        <v>0</v>
      </c>
      <c r="J37" s="511"/>
      <c r="K37" s="525"/>
      <c r="L37" s="514">
        <f t="shared" si="9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1501116.7770034857</v>
      </c>
      <c r="E38" s="522">
        <f>IF(+I14&lt;F37,I14,D38)</f>
        <v>69307.571428571435</v>
      </c>
      <c r="F38" s="523">
        <f t="shared" si="6"/>
        <v>1431809.2055749143</v>
      </c>
      <c r="G38" s="524">
        <f t="shared" si="7"/>
        <v>234202.67809653148</v>
      </c>
      <c r="H38" s="491">
        <f t="shared" si="8"/>
        <v>234202.67809653148</v>
      </c>
      <c r="I38" s="511">
        <f t="shared" si="0"/>
        <v>0</v>
      </c>
      <c r="J38" s="511"/>
      <c r="K38" s="525"/>
      <c r="L38" s="514">
        <f t="shared" si="9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1431809.2055749143</v>
      </c>
      <c r="E39" s="522">
        <f>IF(+I14&lt;F38,I14,D39)</f>
        <v>69307.571428571435</v>
      </c>
      <c r="F39" s="523">
        <f t="shared" si="6"/>
        <v>1362501.634146343</v>
      </c>
      <c r="G39" s="524">
        <f t="shared" si="7"/>
        <v>226409.45082008687</v>
      </c>
      <c r="H39" s="491">
        <f t="shared" si="8"/>
        <v>226409.45082008687</v>
      </c>
      <c r="I39" s="511">
        <f t="shared" si="0"/>
        <v>0</v>
      </c>
      <c r="J39" s="511"/>
      <c r="K39" s="525"/>
      <c r="L39" s="514">
        <f t="shared" si="9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1362501.634146343</v>
      </c>
      <c r="E40" s="522">
        <f>IF(+I14&lt;F39,I14,D40)</f>
        <v>69307.571428571435</v>
      </c>
      <c r="F40" s="523">
        <f t="shared" si="6"/>
        <v>1293194.0627177716</v>
      </c>
      <c r="G40" s="524">
        <f t="shared" si="7"/>
        <v>218616.22354364226</v>
      </c>
      <c r="H40" s="491">
        <f t="shared" si="8"/>
        <v>218616.22354364226</v>
      </c>
      <c r="I40" s="511">
        <f t="shared" si="0"/>
        <v>0</v>
      </c>
      <c r="J40" s="511"/>
      <c r="K40" s="525"/>
      <c r="L40" s="514">
        <f t="shared" si="9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1293194.0627177716</v>
      </c>
      <c r="E41" s="522">
        <f>IF(+I14&lt;F40,I14,D41)</f>
        <v>69307.571428571435</v>
      </c>
      <c r="F41" s="523">
        <f t="shared" si="6"/>
        <v>1223886.4912892003</v>
      </c>
      <c r="G41" s="524">
        <f t="shared" si="7"/>
        <v>210822.99626719771</v>
      </c>
      <c r="H41" s="491">
        <f t="shared" si="8"/>
        <v>210822.99626719771</v>
      </c>
      <c r="I41" s="511">
        <f t="shared" si="0"/>
        <v>0</v>
      </c>
      <c r="J41" s="511"/>
      <c r="K41" s="525"/>
      <c r="L41" s="514">
        <f t="shared" si="9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1223886.4912892003</v>
      </c>
      <c r="E42" s="522">
        <f>IF(+I14&lt;F41,I14,D42)</f>
        <v>69307.571428571435</v>
      </c>
      <c r="F42" s="523">
        <f t="shared" si="6"/>
        <v>1154578.9198606289</v>
      </c>
      <c r="G42" s="524">
        <f t="shared" si="7"/>
        <v>203029.7689907531</v>
      </c>
      <c r="H42" s="491">
        <f t="shared" si="8"/>
        <v>203029.7689907531</v>
      </c>
      <c r="I42" s="511">
        <f t="shared" si="0"/>
        <v>0</v>
      </c>
      <c r="J42" s="511"/>
      <c r="K42" s="525"/>
      <c r="L42" s="514">
        <f t="shared" si="9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1154578.9198606289</v>
      </c>
      <c r="E43" s="522">
        <f>IF(+I14&lt;F42,I14,D43)</f>
        <v>69307.571428571435</v>
      </c>
      <c r="F43" s="523">
        <f t="shared" si="6"/>
        <v>1085271.3484320575</v>
      </c>
      <c r="G43" s="524">
        <f t="shared" si="7"/>
        <v>195236.54171430849</v>
      </c>
      <c r="H43" s="491">
        <f t="shared" si="8"/>
        <v>195236.54171430849</v>
      </c>
      <c r="I43" s="511">
        <f t="shared" si="0"/>
        <v>0</v>
      </c>
      <c r="J43" s="511"/>
      <c r="K43" s="525"/>
      <c r="L43" s="514">
        <f t="shared" si="9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1085271.3484320575</v>
      </c>
      <c r="E44" s="522">
        <f>IF(+I14&lt;F43,I14,D44)</f>
        <v>69307.571428571435</v>
      </c>
      <c r="F44" s="523">
        <f t="shared" si="6"/>
        <v>1015963.7770034861</v>
      </c>
      <c r="G44" s="524">
        <f t="shared" si="7"/>
        <v>187443.31443786388</v>
      </c>
      <c r="H44" s="491">
        <f t="shared" si="8"/>
        <v>187443.31443786388</v>
      </c>
      <c r="I44" s="511">
        <f t="shared" si="0"/>
        <v>0</v>
      </c>
      <c r="J44" s="511"/>
      <c r="K44" s="525"/>
      <c r="L44" s="514">
        <f t="shared" si="9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1015963.7770034861</v>
      </c>
      <c r="E45" s="522">
        <f>IF(+I14&lt;F44,I14,D45)</f>
        <v>69307.571428571435</v>
      </c>
      <c r="F45" s="523">
        <f t="shared" si="6"/>
        <v>946656.20557491458</v>
      </c>
      <c r="G45" s="524">
        <f t="shared" si="7"/>
        <v>179650.08716141927</v>
      </c>
      <c r="H45" s="491">
        <f t="shared" si="8"/>
        <v>179650.08716141927</v>
      </c>
      <c r="I45" s="511">
        <f t="shared" si="0"/>
        <v>0</v>
      </c>
      <c r="J45" s="511"/>
      <c r="K45" s="525"/>
      <c r="L45" s="514">
        <f t="shared" si="9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946656.20557491458</v>
      </c>
      <c r="E46" s="522">
        <f>IF(+I14&lt;F45,I14,D46)</f>
        <v>69307.571428571435</v>
      </c>
      <c r="F46" s="523">
        <f t="shared" si="6"/>
        <v>877348.6341463431</v>
      </c>
      <c r="G46" s="524">
        <f t="shared" si="7"/>
        <v>171856.85988497466</v>
      </c>
      <c r="H46" s="491">
        <f t="shared" si="8"/>
        <v>171856.85988497466</v>
      </c>
      <c r="I46" s="511">
        <f t="shared" si="0"/>
        <v>0</v>
      </c>
      <c r="J46" s="511"/>
      <c r="K46" s="525"/>
      <c r="L46" s="514">
        <f t="shared" si="9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877348.6341463431</v>
      </c>
      <c r="E47" s="522">
        <f>IF(+I14&lt;F46,I14,D47)</f>
        <v>69307.571428571435</v>
      </c>
      <c r="F47" s="523">
        <f t="shared" si="6"/>
        <v>808041.06271777162</v>
      </c>
      <c r="G47" s="524">
        <f t="shared" si="7"/>
        <v>164063.63260853002</v>
      </c>
      <c r="H47" s="491">
        <f t="shared" si="8"/>
        <v>164063.63260853002</v>
      </c>
      <c r="I47" s="511">
        <f t="shared" si="0"/>
        <v>0</v>
      </c>
      <c r="J47" s="511"/>
      <c r="K47" s="525"/>
      <c r="L47" s="514">
        <f t="shared" si="9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808041.06271777162</v>
      </c>
      <c r="E48" s="522">
        <f>IF(+I14&lt;F47,I14,D48)</f>
        <v>69307.571428571435</v>
      </c>
      <c r="F48" s="523">
        <f t="shared" si="6"/>
        <v>738733.49128920014</v>
      </c>
      <c r="G48" s="524">
        <f t="shared" si="7"/>
        <v>156270.40533208544</v>
      </c>
      <c r="H48" s="491">
        <f t="shared" si="8"/>
        <v>156270.40533208544</v>
      </c>
      <c r="I48" s="511">
        <f t="shared" si="0"/>
        <v>0</v>
      </c>
      <c r="J48" s="511"/>
      <c r="K48" s="525"/>
      <c r="L48" s="514">
        <f t="shared" si="9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738733.49128920014</v>
      </c>
      <c r="E49" s="522">
        <f>IF(+I14&lt;F48,I14,D49)</f>
        <v>69307.571428571435</v>
      </c>
      <c r="F49" s="523">
        <f t="shared" si="6"/>
        <v>669425.91986062867</v>
      </c>
      <c r="G49" s="524">
        <f t="shared" si="7"/>
        <v>148477.17805564078</v>
      </c>
      <c r="H49" s="491">
        <f t="shared" si="8"/>
        <v>148477.17805564078</v>
      </c>
      <c r="I49" s="511">
        <f t="shared" si="0"/>
        <v>0</v>
      </c>
      <c r="J49" s="511"/>
      <c r="K49" s="525"/>
      <c r="L49" s="514">
        <f t="shared" si="9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669425.91986062867</v>
      </c>
      <c r="E50" s="522">
        <f>IF(+I14&lt;F49,I14,D50)</f>
        <v>69307.571428571435</v>
      </c>
      <c r="F50" s="523">
        <f t="shared" si="6"/>
        <v>600118.34843205719</v>
      </c>
      <c r="G50" s="524">
        <f t="shared" si="7"/>
        <v>140683.9507791962</v>
      </c>
      <c r="H50" s="491">
        <f t="shared" si="8"/>
        <v>140683.9507791962</v>
      </c>
      <c r="I50" s="511">
        <f t="shared" si="0"/>
        <v>0</v>
      </c>
      <c r="J50" s="511"/>
      <c r="K50" s="525"/>
      <c r="L50" s="514">
        <f t="shared" si="9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600118.34843205719</v>
      </c>
      <c r="E51" s="522">
        <f>IF(+I14&lt;F50,I14,D51)</f>
        <v>69307.571428571435</v>
      </c>
      <c r="F51" s="523">
        <f t="shared" si="6"/>
        <v>530810.77700348571</v>
      </c>
      <c r="G51" s="524">
        <f t="shared" si="7"/>
        <v>132890.72350275156</v>
      </c>
      <c r="H51" s="491">
        <f t="shared" si="8"/>
        <v>132890.72350275156</v>
      </c>
      <c r="I51" s="511">
        <f t="shared" si="0"/>
        <v>0</v>
      </c>
      <c r="J51" s="511"/>
      <c r="K51" s="525"/>
      <c r="L51" s="514">
        <f t="shared" si="9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530810.77700348571</v>
      </c>
      <c r="E52" s="522">
        <f>IF(+I14&lt;F51,I14,D52)</f>
        <v>69307.571428571435</v>
      </c>
      <c r="F52" s="523">
        <f t="shared" si="6"/>
        <v>461503.20557491429</v>
      </c>
      <c r="G52" s="524">
        <f t="shared" si="7"/>
        <v>125097.49622630698</v>
      </c>
      <c r="H52" s="491">
        <f t="shared" si="8"/>
        <v>125097.49622630698</v>
      </c>
      <c r="I52" s="511">
        <f t="shared" si="0"/>
        <v>0</v>
      </c>
      <c r="J52" s="511"/>
      <c r="K52" s="525"/>
      <c r="L52" s="514">
        <f t="shared" si="9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461503.20557491429</v>
      </c>
      <c r="E53" s="522">
        <f>IF(+I14&lt;F52,I14,D53)</f>
        <v>69307.571428571435</v>
      </c>
      <c r="F53" s="523">
        <f t="shared" si="6"/>
        <v>392195.63414634287</v>
      </c>
      <c r="G53" s="524">
        <f t="shared" si="7"/>
        <v>117304.26894986235</v>
      </c>
      <c r="H53" s="491">
        <f t="shared" si="8"/>
        <v>117304.26894986235</v>
      </c>
      <c r="I53" s="511">
        <f t="shared" si="0"/>
        <v>0</v>
      </c>
      <c r="J53" s="511"/>
      <c r="K53" s="525"/>
      <c r="L53" s="514">
        <f t="shared" si="9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392195.63414634287</v>
      </c>
      <c r="E54" s="522">
        <f>IF(+I14&lt;F53,I14,D54)</f>
        <v>69307.571428571435</v>
      </c>
      <c r="F54" s="523">
        <f t="shared" si="6"/>
        <v>322888.06271777145</v>
      </c>
      <c r="G54" s="524">
        <f t="shared" si="7"/>
        <v>109511.04167341776</v>
      </c>
      <c r="H54" s="491">
        <f t="shared" si="8"/>
        <v>109511.04167341776</v>
      </c>
      <c r="I54" s="511">
        <f t="shared" si="0"/>
        <v>0</v>
      </c>
      <c r="J54" s="511"/>
      <c r="K54" s="525"/>
      <c r="L54" s="514">
        <f t="shared" si="9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322888.06271777145</v>
      </c>
      <c r="E55" s="522">
        <f>IF(+I14&lt;F54,I14,D55)</f>
        <v>69307.571428571435</v>
      </c>
      <c r="F55" s="523">
        <f t="shared" si="6"/>
        <v>253580.49128920003</v>
      </c>
      <c r="G55" s="524">
        <f t="shared" si="7"/>
        <v>101717.81439697313</v>
      </c>
      <c r="H55" s="491">
        <f t="shared" si="8"/>
        <v>101717.81439697313</v>
      </c>
      <c r="I55" s="511">
        <f t="shared" si="0"/>
        <v>0</v>
      </c>
      <c r="J55" s="511"/>
      <c r="K55" s="525"/>
      <c r="L55" s="514">
        <f t="shared" si="9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253580.49128920003</v>
      </c>
      <c r="E56" s="522">
        <f>IF(+I14&lt;F55,I14,D56)</f>
        <v>69307.571428571435</v>
      </c>
      <c r="F56" s="523">
        <f t="shared" si="6"/>
        <v>184272.91986062861</v>
      </c>
      <c r="G56" s="524">
        <f t="shared" si="7"/>
        <v>93924.587120528537</v>
      </c>
      <c r="H56" s="491">
        <f t="shared" si="8"/>
        <v>93924.587120528537</v>
      </c>
      <c r="I56" s="511">
        <f t="shared" si="0"/>
        <v>0</v>
      </c>
      <c r="J56" s="511"/>
      <c r="K56" s="525"/>
      <c r="L56" s="514">
        <f t="shared" si="9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184272.91986062861</v>
      </c>
      <c r="E57" s="522">
        <f>IF(+I14&lt;F56,I14,D57)</f>
        <v>69307.571428571435</v>
      </c>
      <c r="F57" s="523">
        <f t="shared" si="6"/>
        <v>114965.34843205717</v>
      </c>
      <c r="G57" s="524">
        <f t="shared" si="7"/>
        <v>86131.359844083927</v>
      </c>
      <c r="H57" s="491">
        <f t="shared" si="8"/>
        <v>86131.359844083927</v>
      </c>
      <c r="I57" s="511">
        <f t="shared" si="0"/>
        <v>0</v>
      </c>
      <c r="J57" s="511"/>
      <c r="K57" s="525"/>
      <c r="L57" s="514">
        <f t="shared" si="9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114965.34843205717</v>
      </c>
      <c r="E58" s="522">
        <f>IF(+I14&lt;F57,I14,D58)</f>
        <v>69307.571428571435</v>
      </c>
      <c r="F58" s="523">
        <f t="shared" si="6"/>
        <v>45657.777003485739</v>
      </c>
      <c r="G58" s="524">
        <f t="shared" si="7"/>
        <v>78338.132567639317</v>
      </c>
      <c r="H58" s="491">
        <f t="shared" si="8"/>
        <v>78338.132567639317</v>
      </c>
      <c r="I58" s="511">
        <f t="shared" si="0"/>
        <v>0</v>
      </c>
      <c r="J58" s="511"/>
      <c r="K58" s="525"/>
      <c r="L58" s="514">
        <f t="shared" si="9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45657.777003485739</v>
      </c>
      <c r="E59" s="522">
        <f>IF(+I14&lt;F58,I14,D59)</f>
        <v>45657.777003485739</v>
      </c>
      <c r="F59" s="523">
        <f t="shared" si="6"/>
        <v>0</v>
      </c>
      <c r="G59" s="524">
        <f t="shared" si="7"/>
        <v>48224.750753908527</v>
      </c>
      <c r="H59" s="491">
        <f t="shared" si="8"/>
        <v>48224.750753908527</v>
      </c>
      <c r="I59" s="511">
        <f t="shared" si="0"/>
        <v>0</v>
      </c>
      <c r="J59" s="511"/>
      <c r="K59" s="525"/>
      <c r="L59" s="514">
        <f t="shared" si="9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6"/>
        <v>0</v>
      </c>
      <c r="G60" s="524">
        <f t="shared" si="7"/>
        <v>0</v>
      </c>
      <c r="H60" s="491">
        <f t="shared" si="8"/>
        <v>0</v>
      </c>
      <c r="I60" s="511">
        <f t="shared" si="0"/>
        <v>0</v>
      </c>
      <c r="J60" s="511"/>
      <c r="K60" s="525"/>
      <c r="L60" s="514">
        <f t="shared" si="9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9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9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9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9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9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9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9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9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9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9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9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9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2910918</v>
      </c>
      <c r="F73" s="375"/>
      <c r="G73" s="375">
        <f>SUM(G17:G72)</f>
        <v>9627747.5478133671</v>
      </c>
      <c r="H73" s="375">
        <f>SUM(H17:H72)</f>
        <v>9627747.5478133671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240163.83980112415</v>
      </c>
      <c r="N87" s="546">
        <f>IF(J92&lt;D11,0,VLOOKUP(J92,C17:O72,11))</f>
        <v>240163.83980112415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373863.47414547531</v>
      </c>
      <c r="N88" s="550">
        <f>IF(J92&lt;D11,0,VLOOKUP(J92,C99:P154,7))</f>
        <v>373863.47414547531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133699.63434435116</v>
      </c>
      <c r="N89" s="555">
        <f>+N88-N87</f>
        <v>133699.63434435116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2910918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69307.571428571435</v>
      </c>
      <c r="K96" s="375"/>
      <c r="L96" s="375"/>
      <c r="M96" s="375"/>
      <c r="N96" s="375"/>
      <c r="O96" s="375"/>
      <c r="P96" s="272"/>
    </row>
    <row r="97" spans="1:16" ht="38.25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45130.51162790697</v>
      </c>
      <c r="F99" s="631">
        <v>2865787.4883720931</v>
      </c>
      <c r="G99" s="631">
        <v>1432893.7441860465</v>
      </c>
      <c r="H99" s="633">
        <v>198508.2411422825</v>
      </c>
      <c r="I99" s="634">
        <v>198508.2411422825</v>
      </c>
      <c r="J99" s="514">
        <f t="shared" ref="J99:J130" si="10">+I99-H99</f>
        <v>0</v>
      </c>
      <c r="K99" s="514"/>
      <c r="L99" s="512">
        <f>+H99</f>
        <v>198508.2411422825</v>
      </c>
      <c r="M99" s="513">
        <f t="shared" ref="M99:M100" si="11">IF(L99&lt;&gt;0,+H99-L99,0)</f>
        <v>0</v>
      </c>
      <c r="N99" s="512">
        <f>+I99</f>
        <v>198508.2411422825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/>
      </c>
      <c r="C100" s="507">
        <f>IF(D93="","-",+C99+1)</f>
        <v>2020</v>
      </c>
      <c r="D100" s="629">
        <v>2865787.4883720931</v>
      </c>
      <c r="E100" s="630">
        <v>69307.571428571435</v>
      </c>
      <c r="F100" s="631">
        <v>2796479.9169435217</v>
      </c>
      <c r="G100" s="631">
        <v>2831133.7026578076</v>
      </c>
      <c r="H100" s="633">
        <v>373863.47414547531</v>
      </c>
      <c r="I100" s="634">
        <v>373863.47414547531</v>
      </c>
      <c r="J100" s="514">
        <f t="shared" si="10"/>
        <v>0</v>
      </c>
      <c r="K100" s="514"/>
      <c r="L100" s="655">
        <f>+H100</f>
        <v>373863.47414547531</v>
      </c>
      <c r="M100" s="514">
        <f t="shared" si="11"/>
        <v>0</v>
      </c>
      <c r="N100" s="655">
        <f>+I100</f>
        <v>373863.47414547531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2021</v>
      </c>
      <c r="D101" s="374">
        <f>IF(F100+SUM(E$99:E100)=D$92,F100,D$92-SUM(E$99:E100))</f>
        <v>2796479.9169435217</v>
      </c>
      <c r="E101" s="522">
        <f>IF(+J96&lt;F100,J96,D101)</f>
        <v>69307.571428571435</v>
      </c>
      <c r="F101" s="523">
        <f t="shared" ref="F101:F154" si="15">+D101-E101</f>
        <v>2727172.3455149503</v>
      </c>
      <c r="G101" s="523">
        <f t="shared" ref="G101:G154" si="16">+(F101+D101)/2</f>
        <v>2761826.1312292358</v>
      </c>
      <c r="H101" s="526">
        <f t="shared" ref="H101:H154" si="17">+J$94*G101+E101</f>
        <v>379858.61650270718</v>
      </c>
      <c r="I101" s="577">
        <f t="shared" ref="I101:I154" si="18">+J$95*G101+E101</f>
        <v>379858.61650270718</v>
      </c>
      <c r="J101" s="514">
        <f t="shared" si="10"/>
        <v>0</v>
      </c>
      <c r="K101" s="514"/>
      <c r="L101" s="525"/>
      <c r="M101" s="514">
        <f t="shared" ref="M101:M130" si="19">IF(L101&lt;&gt;0,+H101-L101,0)</f>
        <v>0</v>
      </c>
      <c r="N101" s="525"/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2022</v>
      </c>
      <c r="D102" s="374">
        <f>IF(F101+SUM(E$99:E101)=D$92,F101,D$92-SUM(E$99:E101))</f>
        <v>2727172.3455149503</v>
      </c>
      <c r="E102" s="522">
        <f>IF(+J96&lt;F101,J96,D102)</f>
        <v>69307.571428571435</v>
      </c>
      <c r="F102" s="523">
        <f t="shared" si="15"/>
        <v>2657864.774086379</v>
      </c>
      <c r="G102" s="523">
        <f t="shared" si="16"/>
        <v>2692518.5598006649</v>
      </c>
      <c r="H102" s="526">
        <f t="shared" si="17"/>
        <v>372065.38922626263</v>
      </c>
      <c r="I102" s="577">
        <f t="shared" si="18"/>
        <v>372065.38922626263</v>
      </c>
      <c r="J102" s="514">
        <f t="shared" si="10"/>
        <v>0</v>
      </c>
      <c r="K102" s="514"/>
      <c r="L102" s="525"/>
      <c r="M102" s="514">
        <f t="shared" si="19"/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2023</v>
      </c>
      <c r="D103" s="374">
        <f>IF(F102+SUM(E$99:E102)=D$92,F102,D$92-SUM(E$99:E102))</f>
        <v>2657864.774086379</v>
      </c>
      <c r="E103" s="522">
        <f>IF(+J96&lt;F102,J96,D103)</f>
        <v>69307.571428571435</v>
      </c>
      <c r="F103" s="523">
        <f t="shared" si="15"/>
        <v>2588557.2026578076</v>
      </c>
      <c r="G103" s="523">
        <f t="shared" si="16"/>
        <v>2623210.9883720931</v>
      </c>
      <c r="H103" s="526">
        <f t="shared" si="17"/>
        <v>364272.16194981796</v>
      </c>
      <c r="I103" s="577">
        <f t="shared" si="18"/>
        <v>364272.16194981796</v>
      </c>
      <c r="J103" s="514">
        <f t="shared" si="10"/>
        <v>0</v>
      </c>
      <c r="K103" s="514"/>
      <c r="L103" s="525"/>
      <c r="M103" s="514">
        <f t="shared" si="19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2024</v>
      </c>
      <c r="D104" s="374">
        <f>IF(F103+SUM(E$99:E103)=D$92,F103,D$92-SUM(E$99:E103))</f>
        <v>2588557.2026578076</v>
      </c>
      <c r="E104" s="522">
        <f>IF(+J96&lt;F103,J96,D104)</f>
        <v>69307.571428571435</v>
      </c>
      <c r="F104" s="523">
        <f t="shared" si="15"/>
        <v>2519249.6312292363</v>
      </c>
      <c r="G104" s="523">
        <f t="shared" si="16"/>
        <v>2553903.4169435222</v>
      </c>
      <c r="H104" s="526">
        <f t="shared" si="17"/>
        <v>356478.93467337341</v>
      </c>
      <c r="I104" s="577">
        <f t="shared" si="18"/>
        <v>356478.93467337341</v>
      </c>
      <c r="J104" s="514">
        <f t="shared" si="10"/>
        <v>0</v>
      </c>
      <c r="K104" s="514"/>
      <c r="L104" s="525"/>
      <c r="M104" s="514">
        <f t="shared" si="19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2025</v>
      </c>
      <c r="D105" s="374">
        <f>IF(F104+SUM(E$99:E104)=D$92,F104,D$92-SUM(E$99:E104))</f>
        <v>2519249.6312292363</v>
      </c>
      <c r="E105" s="522">
        <f>IF(+J96&lt;F104,J96,D105)</f>
        <v>69307.571428571435</v>
      </c>
      <c r="F105" s="523">
        <f t="shared" si="15"/>
        <v>2449942.0598006649</v>
      </c>
      <c r="G105" s="523">
        <f t="shared" si="16"/>
        <v>2484595.8455149503</v>
      </c>
      <c r="H105" s="526">
        <f t="shared" si="17"/>
        <v>348685.70739692874</v>
      </c>
      <c r="I105" s="577">
        <f t="shared" si="18"/>
        <v>348685.70739692874</v>
      </c>
      <c r="J105" s="514">
        <f t="shared" si="10"/>
        <v>0</v>
      </c>
      <c r="K105" s="514"/>
      <c r="L105" s="525"/>
      <c r="M105" s="514">
        <f t="shared" si="19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2026</v>
      </c>
      <c r="D106" s="374">
        <f>IF(F105+SUM(E$99:E105)=D$92,F105,D$92-SUM(E$99:E105))</f>
        <v>2449942.0598006649</v>
      </c>
      <c r="E106" s="522">
        <f>IF(+J96&lt;F105,J96,D106)</f>
        <v>69307.571428571435</v>
      </c>
      <c r="F106" s="523">
        <f t="shared" si="15"/>
        <v>2380634.4883720935</v>
      </c>
      <c r="G106" s="523">
        <f t="shared" si="16"/>
        <v>2415288.2740863794</v>
      </c>
      <c r="H106" s="526">
        <f t="shared" si="17"/>
        <v>340892.48012048419</v>
      </c>
      <c r="I106" s="577">
        <f t="shared" si="18"/>
        <v>340892.48012048419</v>
      </c>
      <c r="J106" s="514">
        <f t="shared" si="10"/>
        <v>0</v>
      </c>
      <c r="K106" s="514"/>
      <c r="L106" s="525"/>
      <c r="M106" s="514">
        <f t="shared" si="19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2027</v>
      </c>
      <c r="D107" s="374">
        <f>IF(F106+SUM(E$99:E106)=D$92,F106,D$92-SUM(E$99:E106))</f>
        <v>2380634.4883720935</v>
      </c>
      <c r="E107" s="522">
        <f>IF(+J96&lt;F106,J96,D107)</f>
        <v>69307.571428571435</v>
      </c>
      <c r="F107" s="523">
        <f t="shared" si="15"/>
        <v>2311326.9169435222</v>
      </c>
      <c r="G107" s="523">
        <f t="shared" si="16"/>
        <v>2345980.7026578076</v>
      </c>
      <c r="H107" s="526">
        <f t="shared" si="17"/>
        <v>333099.25284403953</v>
      </c>
      <c r="I107" s="577">
        <f t="shared" si="18"/>
        <v>333099.25284403953</v>
      </c>
      <c r="J107" s="514">
        <f t="shared" si="10"/>
        <v>0</v>
      </c>
      <c r="K107" s="514"/>
      <c r="L107" s="525"/>
      <c r="M107" s="514">
        <f t="shared" si="19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2028</v>
      </c>
      <c r="D108" s="374">
        <f>IF(F107+SUM(E$99:E107)=D$92,F107,D$92-SUM(E$99:E107))</f>
        <v>2311326.9169435222</v>
      </c>
      <c r="E108" s="522">
        <f>IF(+J96&lt;F107,J96,D108)</f>
        <v>69307.571428571435</v>
      </c>
      <c r="F108" s="523">
        <f t="shared" si="15"/>
        <v>2242019.3455149508</v>
      </c>
      <c r="G108" s="523">
        <f t="shared" si="16"/>
        <v>2276673.1312292367</v>
      </c>
      <c r="H108" s="526">
        <f t="shared" si="17"/>
        <v>325306.02556759503</v>
      </c>
      <c r="I108" s="577">
        <f t="shared" si="18"/>
        <v>325306.02556759503</v>
      </c>
      <c r="J108" s="514">
        <f t="shared" si="10"/>
        <v>0</v>
      </c>
      <c r="K108" s="514"/>
      <c r="L108" s="525"/>
      <c r="M108" s="514">
        <f t="shared" si="19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2029</v>
      </c>
      <c r="D109" s="374">
        <f>IF(F108+SUM(E$99:E108)=D$92,F108,D$92-SUM(E$99:E108))</f>
        <v>2242019.3455149508</v>
      </c>
      <c r="E109" s="522">
        <f>IF(+J96&lt;F108,J96,D109)</f>
        <v>69307.571428571435</v>
      </c>
      <c r="F109" s="523">
        <f t="shared" si="15"/>
        <v>2172711.7740863794</v>
      </c>
      <c r="G109" s="523">
        <f t="shared" si="16"/>
        <v>2207365.5598006649</v>
      </c>
      <c r="H109" s="526">
        <f t="shared" si="17"/>
        <v>317512.79829115036</v>
      </c>
      <c r="I109" s="577">
        <f t="shared" si="18"/>
        <v>317512.79829115036</v>
      </c>
      <c r="J109" s="514">
        <f t="shared" si="10"/>
        <v>0</v>
      </c>
      <c r="K109" s="514"/>
      <c r="L109" s="525"/>
      <c r="M109" s="514">
        <f t="shared" si="19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2030</v>
      </c>
      <c r="D110" s="374">
        <f>IF(F109+SUM(E$99:E109)=D$92,F109,D$92-SUM(E$99:E109))</f>
        <v>2172711.7740863794</v>
      </c>
      <c r="E110" s="522">
        <f>IF(+J96&lt;F109,J96,D110)</f>
        <v>69307.571428571435</v>
      </c>
      <c r="F110" s="523">
        <f t="shared" si="15"/>
        <v>2103404.2026578081</v>
      </c>
      <c r="G110" s="523">
        <f t="shared" si="16"/>
        <v>2138057.988372094</v>
      </c>
      <c r="H110" s="526">
        <f t="shared" si="17"/>
        <v>309719.57101470581</v>
      </c>
      <c r="I110" s="577">
        <f t="shared" si="18"/>
        <v>309719.57101470581</v>
      </c>
      <c r="J110" s="514">
        <f t="shared" si="10"/>
        <v>0</v>
      </c>
      <c r="K110" s="514"/>
      <c r="L110" s="525"/>
      <c r="M110" s="514">
        <f t="shared" si="19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2031</v>
      </c>
      <c r="D111" s="374">
        <f>IF(F110+SUM(E$99:E110)=D$92,F110,D$92-SUM(E$99:E110))</f>
        <v>2103404.2026578081</v>
      </c>
      <c r="E111" s="522">
        <f>IF(+J96&lt;F110,J96,D111)</f>
        <v>69307.571428571435</v>
      </c>
      <c r="F111" s="523">
        <f t="shared" si="15"/>
        <v>2034096.6312292367</v>
      </c>
      <c r="G111" s="523">
        <f t="shared" si="16"/>
        <v>2068750.4169435224</v>
      </c>
      <c r="H111" s="526">
        <f t="shared" si="17"/>
        <v>301926.3437382612</v>
      </c>
      <c r="I111" s="577">
        <f t="shared" si="18"/>
        <v>301926.3437382612</v>
      </c>
      <c r="J111" s="514">
        <f t="shared" si="10"/>
        <v>0</v>
      </c>
      <c r="K111" s="514"/>
      <c r="L111" s="525"/>
      <c r="M111" s="514">
        <f t="shared" si="19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2032</v>
      </c>
      <c r="D112" s="374">
        <f>IF(F111+SUM(E$99:E111)=D$92,F111,D$92-SUM(E$99:E111))</f>
        <v>2034096.6312292367</v>
      </c>
      <c r="E112" s="522">
        <f>IF(+J96&lt;F111,J96,D112)</f>
        <v>69307.571428571435</v>
      </c>
      <c r="F112" s="523">
        <f t="shared" si="15"/>
        <v>1964789.0598006654</v>
      </c>
      <c r="G112" s="523">
        <f t="shared" si="16"/>
        <v>1999442.845514951</v>
      </c>
      <c r="H112" s="526">
        <f t="shared" si="17"/>
        <v>294133.11646181659</v>
      </c>
      <c r="I112" s="577">
        <f t="shared" si="18"/>
        <v>294133.11646181659</v>
      </c>
      <c r="J112" s="514">
        <f t="shared" si="10"/>
        <v>0</v>
      </c>
      <c r="K112" s="514"/>
      <c r="L112" s="525"/>
      <c r="M112" s="514">
        <f t="shared" si="19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2033</v>
      </c>
      <c r="D113" s="374">
        <f>IF(F112+SUM(E$99:E112)=D$92,F112,D$92-SUM(E$99:E112))</f>
        <v>1964789.0598006654</v>
      </c>
      <c r="E113" s="522">
        <f>IF(+J96&lt;F112,J96,D113)</f>
        <v>69307.571428571435</v>
      </c>
      <c r="F113" s="523">
        <f t="shared" si="15"/>
        <v>1895481.488372094</v>
      </c>
      <c r="G113" s="523">
        <f t="shared" si="16"/>
        <v>1930135.2740863797</v>
      </c>
      <c r="H113" s="526">
        <f t="shared" si="17"/>
        <v>286339.88918537198</v>
      </c>
      <c r="I113" s="577">
        <f t="shared" si="18"/>
        <v>286339.88918537198</v>
      </c>
      <c r="J113" s="514">
        <f t="shared" si="10"/>
        <v>0</v>
      </c>
      <c r="K113" s="514"/>
      <c r="L113" s="525"/>
      <c r="M113" s="514">
        <f t="shared" si="19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2034</v>
      </c>
      <c r="D114" s="374">
        <f>IF(F113+SUM(E$99:E113)=D$92,F113,D$92-SUM(E$99:E113))</f>
        <v>1895481.488372094</v>
      </c>
      <c r="E114" s="522">
        <f>IF(+J96&lt;F113,J96,D114)</f>
        <v>69307.571428571435</v>
      </c>
      <c r="F114" s="523">
        <f t="shared" si="15"/>
        <v>1826173.9169435226</v>
      </c>
      <c r="G114" s="523">
        <f t="shared" si="16"/>
        <v>1860827.7026578083</v>
      </c>
      <c r="H114" s="526">
        <f t="shared" si="17"/>
        <v>278546.66190892737</v>
      </c>
      <c r="I114" s="577">
        <f t="shared" si="18"/>
        <v>278546.66190892737</v>
      </c>
      <c r="J114" s="514">
        <f t="shared" si="10"/>
        <v>0</v>
      </c>
      <c r="K114" s="514"/>
      <c r="L114" s="525"/>
      <c r="M114" s="514">
        <f t="shared" si="19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2035</v>
      </c>
      <c r="D115" s="374">
        <f>IF(F114+SUM(E$99:E114)=D$92,F114,D$92-SUM(E$99:E114))</f>
        <v>1826173.9169435226</v>
      </c>
      <c r="E115" s="522">
        <f>IF(+J96&lt;F114,J96,D115)</f>
        <v>69307.571428571435</v>
      </c>
      <c r="F115" s="523">
        <f t="shared" si="15"/>
        <v>1756866.3455149513</v>
      </c>
      <c r="G115" s="523">
        <f t="shared" si="16"/>
        <v>1791520.131229237</v>
      </c>
      <c r="H115" s="526">
        <f t="shared" si="17"/>
        <v>270753.43463248276</v>
      </c>
      <c r="I115" s="577">
        <f t="shared" si="18"/>
        <v>270753.43463248276</v>
      </c>
      <c r="J115" s="514">
        <f t="shared" si="10"/>
        <v>0</v>
      </c>
      <c r="K115" s="514"/>
      <c r="L115" s="525"/>
      <c r="M115" s="514">
        <f t="shared" si="19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2036</v>
      </c>
      <c r="D116" s="374">
        <f>IF(F115+SUM(E$99:E115)=D$92,F115,D$92-SUM(E$99:E115))</f>
        <v>1756866.3455149513</v>
      </c>
      <c r="E116" s="522">
        <f>IF(+J96&lt;F115,J96,D116)</f>
        <v>69307.571428571435</v>
      </c>
      <c r="F116" s="523">
        <f t="shared" si="15"/>
        <v>1687558.7740863799</v>
      </c>
      <c r="G116" s="523">
        <f t="shared" si="16"/>
        <v>1722212.5598006656</v>
      </c>
      <c r="H116" s="526">
        <f t="shared" si="17"/>
        <v>262960.20735603815</v>
      </c>
      <c r="I116" s="577">
        <f t="shared" si="18"/>
        <v>262960.20735603815</v>
      </c>
      <c r="J116" s="514">
        <f t="shared" si="10"/>
        <v>0</v>
      </c>
      <c r="K116" s="514"/>
      <c r="L116" s="525"/>
      <c r="M116" s="514">
        <f t="shared" si="19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2037</v>
      </c>
      <c r="D117" s="374">
        <f>IF(F116+SUM(E$99:E116)=D$92,F116,D$92-SUM(E$99:E116))</f>
        <v>1687558.7740863799</v>
      </c>
      <c r="E117" s="522">
        <f>IF(+J96&lt;F116,J96,D117)</f>
        <v>69307.571428571435</v>
      </c>
      <c r="F117" s="523">
        <f t="shared" si="15"/>
        <v>1618251.2026578085</v>
      </c>
      <c r="G117" s="523">
        <f t="shared" si="16"/>
        <v>1652904.9883720942</v>
      </c>
      <c r="H117" s="526">
        <f t="shared" si="17"/>
        <v>255166.9800795936</v>
      </c>
      <c r="I117" s="577">
        <f t="shared" si="18"/>
        <v>255166.9800795936</v>
      </c>
      <c r="J117" s="514">
        <f t="shared" si="10"/>
        <v>0</v>
      </c>
      <c r="K117" s="514"/>
      <c r="L117" s="525"/>
      <c r="M117" s="514">
        <f t="shared" si="19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2038</v>
      </c>
      <c r="D118" s="374">
        <f>IF(F117+SUM(E$99:E117)=D$92,F117,D$92-SUM(E$99:E117))</f>
        <v>1618251.2026578085</v>
      </c>
      <c r="E118" s="522">
        <f>IF(+J96&lt;F117,J96,D118)</f>
        <v>69307.571428571435</v>
      </c>
      <c r="F118" s="523">
        <f t="shared" si="15"/>
        <v>1548943.6312292372</v>
      </c>
      <c r="G118" s="523">
        <f t="shared" si="16"/>
        <v>1583597.4169435229</v>
      </c>
      <c r="H118" s="526">
        <f t="shared" si="17"/>
        <v>247373.75280314899</v>
      </c>
      <c r="I118" s="577">
        <f t="shared" si="18"/>
        <v>247373.75280314899</v>
      </c>
      <c r="J118" s="514">
        <f t="shared" si="10"/>
        <v>0</v>
      </c>
      <c r="K118" s="514"/>
      <c r="L118" s="525"/>
      <c r="M118" s="514">
        <f t="shared" si="19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2039</v>
      </c>
      <c r="D119" s="374">
        <f>IF(F118+SUM(E$99:E118)=D$92,F118,D$92-SUM(E$99:E118))</f>
        <v>1548943.6312292372</v>
      </c>
      <c r="E119" s="522">
        <f>IF(+J96&lt;F118,J96,D119)</f>
        <v>69307.571428571435</v>
      </c>
      <c r="F119" s="523">
        <f t="shared" si="15"/>
        <v>1479636.0598006658</v>
      </c>
      <c r="G119" s="523">
        <f t="shared" si="16"/>
        <v>1514289.8455149515</v>
      </c>
      <c r="H119" s="526">
        <f t="shared" si="17"/>
        <v>239580.52552670438</v>
      </c>
      <c r="I119" s="577">
        <f t="shared" si="18"/>
        <v>239580.52552670438</v>
      </c>
      <c r="J119" s="514">
        <f t="shared" si="10"/>
        <v>0</v>
      </c>
      <c r="K119" s="514"/>
      <c r="L119" s="525"/>
      <c r="M119" s="514">
        <f t="shared" si="19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2040</v>
      </c>
      <c r="D120" s="374">
        <f>IF(F119+SUM(E$99:E119)=D$92,F119,D$92-SUM(E$99:E119))</f>
        <v>1479636.0598006658</v>
      </c>
      <c r="E120" s="522">
        <f>IF(+J96&lt;F119,J96,D120)</f>
        <v>69307.571428571435</v>
      </c>
      <c r="F120" s="523">
        <f t="shared" si="15"/>
        <v>1410328.4883720945</v>
      </c>
      <c r="G120" s="523">
        <f t="shared" si="16"/>
        <v>1444982.2740863801</v>
      </c>
      <c r="H120" s="526">
        <f t="shared" si="17"/>
        <v>231787.29825025977</v>
      </c>
      <c r="I120" s="577">
        <f t="shared" si="18"/>
        <v>231787.29825025977</v>
      </c>
      <c r="J120" s="514">
        <f t="shared" si="10"/>
        <v>0</v>
      </c>
      <c r="K120" s="514"/>
      <c r="L120" s="525"/>
      <c r="M120" s="514">
        <f t="shared" si="19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2041</v>
      </c>
      <c r="D121" s="374">
        <f>IF(F120+SUM(E$99:E120)=D$92,F120,D$92-SUM(E$99:E120))</f>
        <v>1410328.4883720945</v>
      </c>
      <c r="E121" s="522">
        <f>IF(+J96&lt;F120,J96,D121)</f>
        <v>69307.571428571435</v>
      </c>
      <c r="F121" s="523">
        <f t="shared" si="15"/>
        <v>1341020.9169435231</v>
      </c>
      <c r="G121" s="523">
        <f t="shared" si="16"/>
        <v>1375674.7026578088</v>
      </c>
      <c r="H121" s="526">
        <f t="shared" si="17"/>
        <v>223994.07097381516</v>
      </c>
      <c r="I121" s="577">
        <f t="shared" si="18"/>
        <v>223994.07097381516</v>
      </c>
      <c r="J121" s="514">
        <f t="shared" si="10"/>
        <v>0</v>
      </c>
      <c r="K121" s="514"/>
      <c r="L121" s="525"/>
      <c r="M121" s="514">
        <f t="shared" si="19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2042</v>
      </c>
      <c r="D122" s="374">
        <f>IF(F121+SUM(E$99:E121)=D$92,F121,D$92-SUM(E$99:E121))</f>
        <v>1341020.9169435231</v>
      </c>
      <c r="E122" s="522">
        <f>IF(+J96&lt;F121,J96,D122)</f>
        <v>69307.571428571435</v>
      </c>
      <c r="F122" s="523">
        <f t="shared" si="15"/>
        <v>1271713.3455149517</v>
      </c>
      <c r="G122" s="523">
        <f t="shared" si="16"/>
        <v>1306367.1312292374</v>
      </c>
      <c r="H122" s="526">
        <f t="shared" si="17"/>
        <v>216200.84369737055</v>
      </c>
      <c r="I122" s="577">
        <f t="shared" si="18"/>
        <v>216200.84369737055</v>
      </c>
      <c r="J122" s="514">
        <f t="shared" si="10"/>
        <v>0</v>
      </c>
      <c r="K122" s="514"/>
      <c r="L122" s="525"/>
      <c r="M122" s="514">
        <f t="shared" si="19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2043</v>
      </c>
      <c r="D123" s="374">
        <f>IF(F122+SUM(E$99:E122)=D$92,F122,D$92-SUM(E$99:E122))</f>
        <v>1271713.3455149517</v>
      </c>
      <c r="E123" s="522">
        <f>IF(+J96&lt;F122,J96,D123)</f>
        <v>69307.571428571435</v>
      </c>
      <c r="F123" s="523">
        <f t="shared" si="15"/>
        <v>1202405.7740863804</v>
      </c>
      <c r="G123" s="523">
        <f t="shared" si="16"/>
        <v>1237059.5598006661</v>
      </c>
      <c r="H123" s="526">
        <f t="shared" si="17"/>
        <v>208407.61642092594</v>
      </c>
      <c r="I123" s="577">
        <f t="shared" si="18"/>
        <v>208407.61642092594</v>
      </c>
      <c r="J123" s="514">
        <f t="shared" si="10"/>
        <v>0</v>
      </c>
      <c r="K123" s="514"/>
      <c r="L123" s="525"/>
      <c r="M123" s="514">
        <f t="shared" si="19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2044</v>
      </c>
      <c r="D124" s="374">
        <f>IF(F123+SUM(E$99:E123)=D$92,F123,D$92-SUM(E$99:E123))</f>
        <v>1202405.7740863804</v>
      </c>
      <c r="E124" s="522">
        <f>IF(+J96&lt;F123,J96,D124)</f>
        <v>69307.571428571435</v>
      </c>
      <c r="F124" s="523">
        <f t="shared" si="15"/>
        <v>1133098.202657809</v>
      </c>
      <c r="G124" s="523">
        <f t="shared" si="16"/>
        <v>1167751.9883720947</v>
      </c>
      <c r="H124" s="526">
        <f t="shared" si="17"/>
        <v>200614.38914448139</v>
      </c>
      <c r="I124" s="577">
        <f t="shared" si="18"/>
        <v>200614.38914448139</v>
      </c>
      <c r="J124" s="514">
        <f t="shared" si="10"/>
        <v>0</v>
      </c>
      <c r="K124" s="514"/>
      <c r="L124" s="525"/>
      <c r="M124" s="514">
        <f t="shared" si="19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2045</v>
      </c>
      <c r="D125" s="374">
        <f>IF(F124+SUM(E$99:E124)=D$92,F124,D$92-SUM(E$99:E124))</f>
        <v>1133098.202657809</v>
      </c>
      <c r="E125" s="522">
        <f>IF(+J96&lt;F124,J96,D125)</f>
        <v>69307.571428571435</v>
      </c>
      <c r="F125" s="523">
        <f t="shared" si="15"/>
        <v>1063790.6312292377</v>
      </c>
      <c r="G125" s="523">
        <f t="shared" si="16"/>
        <v>1098444.4169435233</v>
      </c>
      <c r="H125" s="526">
        <f t="shared" si="17"/>
        <v>192821.16186803678</v>
      </c>
      <c r="I125" s="577">
        <f t="shared" si="18"/>
        <v>192821.16186803678</v>
      </c>
      <c r="J125" s="514">
        <f t="shared" si="10"/>
        <v>0</v>
      </c>
      <c r="K125" s="514"/>
      <c r="L125" s="525"/>
      <c r="M125" s="514">
        <f t="shared" si="19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2046</v>
      </c>
      <c r="D126" s="374">
        <f>IF(F125+SUM(E$99:E125)=D$92,F125,D$92-SUM(E$99:E125))</f>
        <v>1063790.6312292377</v>
      </c>
      <c r="E126" s="522">
        <f>IF(+J96&lt;F125,J96,D126)</f>
        <v>69307.571428571435</v>
      </c>
      <c r="F126" s="523">
        <f t="shared" si="15"/>
        <v>994483.05980066617</v>
      </c>
      <c r="G126" s="523">
        <f t="shared" si="16"/>
        <v>1029136.845514952</v>
      </c>
      <c r="H126" s="526">
        <f t="shared" si="17"/>
        <v>185027.93459159217</v>
      </c>
      <c r="I126" s="577">
        <f t="shared" si="18"/>
        <v>185027.93459159217</v>
      </c>
      <c r="J126" s="514">
        <f t="shared" si="10"/>
        <v>0</v>
      </c>
      <c r="K126" s="514"/>
      <c r="L126" s="525"/>
      <c r="M126" s="514">
        <f t="shared" si="19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2047</v>
      </c>
      <c r="D127" s="374">
        <f>IF(F126+SUM(E$99:E126)=D$92,F126,D$92-SUM(E$99:E126))</f>
        <v>994483.05980066617</v>
      </c>
      <c r="E127" s="522">
        <f>IF(+J96&lt;F126,J96,D127)</f>
        <v>69307.571428571435</v>
      </c>
      <c r="F127" s="523">
        <f t="shared" si="15"/>
        <v>925175.4883720947</v>
      </c>
      <c r="G127" s="523">
        <f t="shared" si="16"/>
        <v>959829.27408638038</v>
      </c>
      <c r="H127" s="526">
        <f t="shared" si="17"/>
        <v>177234.70731514753</v>
      </c>
      <c r="I127" s="577">
        <f t="shared" si="18"/>
        <v>177234.70731514753</v>
      </c>
      <c r="J127" s="514">
        <f t="shared" si="10"/>
        <v>0</v>
      </c>
      <c r="K127" s="514"/>
      <c r="L127" s="525"/>
      <c r="M127" s="514">
        <f t="shared" si="19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2048</v>
      </c>
      <c r="D128" s="374">
        <f>IF(F127+SUM(E$99:E127)=D$92,F127,D$92-SUM(E$99:E127))</f>
        <v>925175.4883720947</v>
      </c>
      <c r="E128" s="522">
        <f>IF(+J96&lt;F127,J96,D128)</f>
        <v>69307.571428571435</v>
      </c>
      <c r="F128" s="523">
        <f t="shared" si="15"/>
        <v>855867.91694352322</v>
      </c>
      <c r="G128" s="523">
        <f t="shared" si="16"/>
        <v>890521.70265780902</v>
      </c>
      <c r="H128" s="526">
        <f t="shared" si="17"/>
        <v>169441.48003870295</v>
      </c>
      <c r="I128" s="577">
        <f t="shared" si="18"/>
        <v>169441.48003870295</v>
      </c>
      <c r="J128" s="514">
        <f t="shared" si="10"/>
        <v>0</v>
      </c>
      <c r="K128" s="514"/>
      <c r="L128" s="525"/>
      <c r="M128" s="514">
        <f t="shared" si="19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2049</v>
      </c>
      <c r="D129" s="374">
        <f>IF(F128+SUM(E$99:E128)=D$92,F128,D$92-SUM(E$99:E128))</f>
        <v>855867.91694352322</v>
      </c>
      <c r="E129" s="522">
        <f>IF(+J96&lt;F128,J96,D129)</f>
        <v>69307.571428571435</v>
      </c>
      <c r="F129" s="523">
        <f t="shared" si="15"/>
        <v>786560.34551495174</v>
      </c>
      <c r="G129" s="523">
        <f t="shared" si="16"/>
        <v>821214.13122923742</v>
      </c>
      <c r="H129" s="526">
        <f t="shared" si="17"/>
        <v>161648.25276225831</v>
      </c>
      <c r="I129" s="577">
        <f t="shared" si="18"/>
        <v>161648.25276225831</v>
      </c>
      <c r="J129" s="514">
        <f t="shared" si="10"/>
        <v>0</v>
      </c>
      <c r="K129" s="514"/>
      <c r="L129" s="525"/>
      <c r="M129" s="514">
        <f t="shared" si="19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2050</v>
      </c>
      <c r="D130" s="374">
        <f>IF(F129+SUM(E$99:E129)=D$92,F129,D$92-SUM(E$99:E129))</f>
        <v>786560.34551495174</v>
      </c>
      <c r="E130" s="522">
        <f>IF(+J96&lt;F129,J96,D130)</f>
        <v>69307.571428571435</v>
      </c>
      <c r="F130" s="523">
        <f t="shared" si="15"/>
        <v>717252.77408638026</v>
      </c>
      <c r="G130" s="523">
        <f t="shared" si="16"/>
        <v>751906.55980066606</v>
      </c>
      <c r="H130" s="526">
        <f t="shared" si="17"/>
        <v>153855.02548581371</v>
      </c>
      <c r="I130" s="577">
        <f t="shared" si="18"/>
        <v>153855.02548581371</v>
      </c>
      <c r="J130" s="514">
        <f t="shared" si="10"/>
        <v>0</v>
      </c>
      <c r="K130" s="514"/>
      <c r="L130" s="525"/>
      <c r="M130" s="514">
        <f t="shared" si="19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2051</v>
      </c>
      <c r="D131" s="374">
        <f>IF(F130+SUM(E$99:E130)=D$92,F130,D$92-SUM(E$99:E130))</f>
        <v>717252.77408638026</v>
      </c>
      <c r="E131" s="522">
        <f>IF(+J96&lt;F130,J96,D131)</f>
        <v>69307.571428571435</v>
      </c>
      <c r="F131" s="523">
        <f t="shared" si="15"/>
        <v>647945.20265780878</v>
      </c>
      <c r="G131" s="523">
        <f t="shared" si="16"/>
        <v>682598.98837209446</v>
      </c>
      <c r="H131" s="526">
        <f t="shared" si="17"/>
        <v>146061.79820936907</v>
      </c>
      <c r="I131" s="577">
        <f t="shared" si="18"/>
        <v>146061.79820936907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>
      <c r="B132" s="195" t="str">
        <f t="shared" si="14"/>
        <v/>
      </c>
      <c r="C132" s="507">
        <f>IF(D93="","-",+C131+1)</f>
        <v>2052</v>
      </c>
      <c r="D132" s="374">
        <f>IF(F131+SUM(E$99:E131)=D$92,F131,D$92-SUM(E$99:E131))</f>
        <v>647945.20265780878</v>
      </c>
      <c r="E132" s="522">
        <f>IF(+J96&lt;F131,J96,D132)</f>
        <v>69307.571428571435</v>
      </c>
      <c r="F132" s="523">
        <f t="shared" si="15"/>
        <v>578637.6312292373</v>
      </c>
      <c r="G132" s="523">
        <f t="shared" si="16"/>
        <v>613291.4169435231</v>
      </c>
      <c r="H132" s="526">
        <f t="shared" si="17"/>
        <v>138268.57093292449</v>
      </c>
      <c r="I132" s="577">
        <f t="shared" si="18"/>
        <v>138268.57093292449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>
      <c r="B133" s="195" t="str">
        <f t="shared" si="14"/>
        <v/>
      </c>
      <c r="C133" s="507">
        <f>IF(D93="","-",+C132+1)</f>
        <v>2053</v>
      </c>
      <c r="D133" s="374">
        <f>IF(F132+SUM(E$99:E132)=D$92,F132,D$92-SUM(E$99:E132))</f>
        <v>578637.6312292373</v>
      </c>
      <c r="E133" s="522">
        <f>IF(+J96&lt;F132,J96,D133)</f>
        <v>69307.571428571435</v>
      </c>
      <c r="F133" s="523">
        <f t="shared" si="15"/>
        <v>509330.05980066588</v>
      </c>
      <c r="G133" s="523">
        <f t="shared" si="16"/>
        <v>543983.84551495162</v>
      </c>
      <c r="H133" s="526">
        <f t="shared" si="17"/>
        <v>130475.34365647988</v>
      </c>
      <c r="I133" s="577">
        <f t="shared" si="18"/>
        <v>130475.34365647988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>
      <c r="B134" s="195" t="str">
        <f t="shared" si="14"/>
        <v/>
      </c>
      <c r="C134" s="507">
        <f>IF(D93="","-",+C133+1)</f>
        <v>2054</v>
      </c>
      <c r="D134" s="374">
        <f>IF(F133+SUM(E$99:E133)=D$92,F133,D$92-SUM(E$99:E133))</f>
        <v>509330.05980066588</v>
      </c>
      <c r="E134" s="522">
        <f>IF(+J96&lt;F133,J96,D134)</f>
        <v>69307.571428571435</v>
      </c>
      <c r="F134" s="523">
        <f t="shared" si="15"/>
        <v>440022.48837209446</v>
      </c>
      <c r="G134" s="523">
        <f t="shared" si="16"/>
        <v>474676.27408638014</v>
      </c>
      <c r="H134" s="526">
        <f t="shared" si="17"/>
        <v>122682.11638003525</v>
      </c>
      <c r="I134" s="577">
        <f t="shared" si="18"/>
        <v>122682.11638003525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>
      <c r="B135" s="195" t="str">
        <f t="shared" si="14"/>
        <v/>
      </c>
      <c r="C135" s="507">
        <f>IF(D93="","-",+C134+1)</f>
        <v>2055</v>
      </c>
      <c r="D135" s="374">
        <f>IF(F134+SUM(E$99:E134)=D$92,F134,D$92-SUM(E$99:E134))</f>
        <v>440022.48837209446</v>
      </c>
      <c r="E135" s="522">
        <f>IF(+J96&lt;F134,J96,D135)</f>
        <v>69307.571428571435</v>
      </c>
      <c r="F135" s="523">
        <f t="shared" si="15"/>
        <v>370714.91694352304</v>
      </c>
      <c r="G135" s="523">
        <f t="shared" si="16"/>
        <v>405368.70265780878</v>
      </c>
      <c r="H135" s="526">
        <f t="shared" si="17"/>
        <v>114888.88910359066</v>
      </c>
      <c r="I135" s="577">
        <f t="shared" si="18"/>
        <v>114888.88910359066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>
      <c r="B136" s="195" t="str">
        <f t="shared" si="14"/>
        <v/>
      </c>
      <c r="C136" s="507">
        <f>IF(D93="","-",+C135+1)</f>
        <v>2056</v>
      </c>
      <c r="D136" s="374">
        <f>IF(F135+SUM(E$99:E135)=D$92,F135,D$92-SUM(E$99:E135))</f>
        <v>370714.91694352304</v>
      </c>
      <c r="E136" s="522">
        <f>IF(+J96&lt;F135,J96,D136)</f>
        <v>69307.571428571435</v>
      </c>
      <c r="F136" s="523">
        <f t="shared" si="15"/>
        <v>301407.34551495162</v>
      </c>
      <c r="G136" s="523">
        <f t="shared" si="16"/>
        <v>336061.1312292373</v>
      </c>
      <c r="H136" s="526">
        <f t="shared" si="17"/>
        <v>107095.66182714603</v>
      </c>
      <c r="I136" s="577">
        <f t="shared" si="18"/>
        <v>107095.66182714603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>
      <c r="B137" s="195" t="str">
        <f t="shared" si="14"/>
        <v/>
      </c>
      <c r="C137" s="507">
        <f>IF(D93="","-",+C136+1)</f>
        <v>2057</v>
      </c>
      <c r="D137" s="374">
        <f>IF(F136+SUM(E$99:E136)=D$92,F136,D$92-SUM(E$99:E136))</f>
        <v>301407.34551495162</v>
      </c>
      <c r="E137" s="522">
        <f>IF(+J96&lt;F136,J96,D137)</f>
        <v>69307.571428571435</v>
      </c>
      <c r="F137" s="523">
        <f t="shared" si="15"/>
        <v>232099.7740863802</v>
      </c>
      <c r="G137" s="523">
        <f t="shared" si="16"/>
        <v>266753.55980066594</v>
      </c>
      <c r="H137" s="526">
        <f t="shared" si="17"/>
        <v>99302.434550701437</v>
      </c>
      <c r="I137" s="577">
        <f t="shared" si="18"/>
        <v>99302.434550701437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>
      <c r="B138" s="195" t="str">
        <f t="shared" si="14"/>
        <v/>
      </c>
      <c r="C138" s="507">
        <f>IF(D93="","-",+C137+1)</f>
        <v>2058</v>
      </c>
      <c r="D138" s="374">
        <f>IF(F137+SUM(E$99:E137)=D$92,F137,D$92-SUM(E$99:E137))</f>
        <v>232099.7740863802</v>
      </c>
      <c r="E138" s="522">
        <f>IF(+J96&lt;F137,J96,D138)</f>
        <v>69307.571428571435</v>
      </c>
      <c r="F138" s="523">
        <f t="shared" si="15"/>
        <v>162792.20265780878</v>
      </c>
      <c r="G138" s="523">
        <f t="shared" si="16"/>
        <v>197445.98837209449</v>
      </c>
      <c r="H138" s="526">
        <f t="shared" si="17"/>
        <v>91509.207274256827</v>
      </c>
      <c r="I138" s="577">
        <f t="shared" si="18"/>
        <v>91509.207274256827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>
      <c r="B139" s="195" t="str">
        <f t="shared" si="14"/>
        <v/>
      </c>
      <c r="C139" s="507">
        <f>IF(D93="","-",+C138+1)</f>
        <v>2059</v>
      </c>
      <c r="D139" s="374">
        <f>IF(F138+SUM(E$99:E138)=D$92,F138,D$92-SUM(E$99:E138))</f>
        <v>162792.20265780878</v>
      </c>
      <c r="E139" s="522">
        <f>IF(+J96&lt;F138,J96,D139)</f>
        <v>69307.571428571435</v>
      </c>
      <c r="F139" s="523">
        <f t="shared" si="15"/>
        <v>93484.631229237348</v>
      </c>
      <c r="G139" s="523">
        <f t="shared" si="16"/>
        <v>128138.41694352307</v>
      </c>
      <c r="H139" s="526">
        <f t="shared" si="17"/>
        <v>83715.979997812217</v>
      </c>
      <c r="I139" s="577">
        <f t="shared" si="18"/>
        <v>83715.979997812217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>
      <c r="B140" s="195" t="str">
        <f t="shared" si="14"/>
        <v/>
      </c>
      <c r="C140" s="507">
        <f>IF(D93="","-",+C139+1)</f>
        <v>2060</v>
      </c>
      <c r="D140" s="374">
        <f>IF(F139+SUM(E$99:E139)=D$92,F139,D$92-SUM(E$99:E139))</f>
        <v>93484.631229237348</v>
      </c>
      <c r="E140" s="522">
        <f>IF(+J96&lt;F139,J96,D140)</f>
        <v>69307.571428571435</v>
      </c>
      <c r="F140" s="523">
        <f t="shared" si="15"/>
        <v>24177.059800665913</v>
      </c>
      <c r="G140" s="523">
        <f t="shared" si="16"/>
        <v>58830.84551495163</v>
      </c>
      <c r="H140" s="526">
        <f t="shared" si="17"/>
        <v>75922.752721367608</v>
      </c>
      <c r="I140" s="577">
        <f t="shared" si="18"/>
        <v>75922.752721367608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>
      <c r="B141" s="195" t="str">
        <f t="shared" si="14"/>
        <v/>
      </c>
      <c r="C141" s="507">
        <f>IF(D93="","-",+C140+1)</f>
        <v>2061</v>
      </c>
      <c r="D141" s="374">
        <f>IF(F140+SUM(E$99:E140)=D$92,F140,D$92-SUM(E$99:E140))</f>
        <v>24177.059800665913</v>
      </c>
      <c r="E141" s="522">
        <f>IF(+J96&lt;F140,J96,D141)</f>
        <v>24177.059800665913</v>
      </c>
      <c r="F141" s="523">
        <f t="shared" si="15"/>
        <v>0</v>
      </c>
      <c r="G141" s="523">
        <f t="shared" si="16"/>
        <v>12088.529900332956</v>
      </c>
      <c r="H141" s="526">
        <f t="shared" si="17"/>
        <v>25536.343627952847</v>
      </c>
      <c r="I141" s="577">
        <f t="shared" si="18"/>
        <v>25536.343627952847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>
      <c r="B142" s="195" t="str">
        <f t="shared" si="14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5"/>
        <v>0</v>
      </c>
      <c r="G142" s="523">
        <f t="shared" si="16"/>
        <v>0</v>
      </c>
      <c r="H142" s="526">
        <f t="shared" si="17"/>
        <v>0</v>
      </c>
      <c r="I142" s="577">
        <f t="shared" si="18"/>
        <v>0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>
      <c r="B143" s="195" t="str">
        <f t="shared" si="14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>
      <c r="B144" s="195" t="str">
        <f t="shared" si="14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>
      <c r="B145" s="195" t="str">
        <f t="shared" si="14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>
      <c r="B146" s="195" t="str">
        <f t="shared" si="14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>
      <c r="B147" s="195" t="str">
        <f t="shared" si="14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>
      <c r="B148" s="195" t="str">
        <f t="shared" si="14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>
      <c r="B149" s="195" t="str">
        <f t="shared" si="14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>
      <c r="B150" s="195" t="str">
        <f t="shared" si="14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>
      <c r="B151" s="195" t="str">
        <f t="shared" si="14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>
      <c r="B152" s="195" t="str">
        <f t="shared" si="14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>
      <c r="B153" s="195" t="str">
        <f t="shared" si="14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.5" thickBot="1">
      <c r="B154" s="195" t="str">
        <f t="shared" si="14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>
      <c r="C155" s="374" t="s">
        <v>78</v>
      </c>
      <c r="D155" s="375"/>
      <c r="E155" s="375">
        <f>SUM(E99:E154)</f>
        <v>2910918</v>
      </c>
      <c r="F155" s="375"/>
      <c r="G155" s="375"/>
      <c r="H155" s="375">
        <f>SUM(H99:H154)</f>
        <v>9713535.4433972072</v>
      </c>
      <c r="I155" s="375">
        <f>SUM(I99:I154)</f>
        <v>9713535.4433972072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P162"/>
  <sheetViews>
    <sheetView view="pageBreakPreview" topLeftCell="H1" zoomScale="80" zoomScaleNormal="100" zoomScaleSheetLayoutView="80" workbookViewId="0">
      <selection activeCell="P1" sqref="P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7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+SWE.WS.F.BPU.ATRR.Projected!L19</f>
        <v>2022</v>
      </c>
      <c r="J10" s="41"/>
      <c r="K10" s="22" t="s">
        <v>53</v>
      </c>
      <c r="O10" s="4"/>
      <c r="P10" s="4"/>
    </row>
    <row r="11" spans="1:16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IF(G5="",0,SWE.WS.F.BPU.ATRR.Projected!F$13)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SWE.WS.F.BPU.ATRR.Projected!$F$81</f>
        <v>0.11244409688307042</v>
      </c>
      <c r="J12" s="52"/>
      <c r="K12" t="s">
        <v>58</v>
      </c>
      <c r="O12" s="4"/>
      <c r="P12" s="4"/>
    </row>
    <row r="13" spans="1:16">
      <c r="C13" s="47" t="s">
        <v>59</v>
      </c>
      <c r="D13" s="49">
        <f>+SWE.WS.F.BPU.ATRR.Projected!F$93</f>
        <v>42</v>
      </c>
      <c r="E13" s="47" t="s">
        <v>60</v>
      </c>
      <c r="F13" s="45"/>
      <c r="G13" s="7"/>
      <c r="H13" s="7"/>
      <c r="I13" s="51">
        <f>IF(G5="",I12,SWE.WS.F.BPU.ATRR.Projected!$F$80)</f>
        <v>0.11244409688307042</v>
      </c>
      <c r="J13" s="52"/>
      <c r="K13" s="22" t="s">
        <v>61</v>
      </c>
      <c r="L13" s="11"/>
      <c r="M13" s="11"/>
      <c r="N13" s="11"/>
      <c r="O13" s="4"/>
      <c r="P13" s="4"/>
    </row>
    <row r="14" spans="1:16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>
      <c r="B25" s="9" t="str">
        <f t="shared" si="7"/>
        <v/>
      </c>
      <c r="C25" s="6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.5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2020</v>
      </c>
      <c r="M86" s="141" t="s">
        <v>9</v>
      </c>
      <c r="N86" s="145" t="s">
        <v>159</v>
      </c>
      <c r="O86" s="142" t="s">
        <v>11</v>
      </c>
      <c r="P86" s="1"/>
    </row>
    <row r="87" spans="1:16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2020</v>
      </c>
      <c r="K92" s="41"/>
      <c r="L92" s="22" t="s">
        <v>87</v>
      </c>
      <c r="P92" s="4"/>
    </row>
    <row r="93" spans="1:16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0.11244409688307042</v>
      </c>
      <c r="K94" s="52"/>
      <c r="L94" t="s">
        <v>88</v>
      </c>
      <c r="P94" s="4"/>
    </row>
    <row r="95" spans="1:16">
      <c r="C95" s="47" t="s">
        <v>59</v>
      </c>
      <c r="D95" s="49">
        <f>'SWE.WS.G.BPU.ATRR.True-up'!F$93</f>
        <v>42</v>
      </c>
      <c r="E95" s="47" t="s">
        <v>60</v>
      </c>
      <c r="F95" s="45"/>
      <c r="G95" s="45"/>
      <c r="J95" s="51">
        <f>IF(H87="",J94,'SWE.WS.G.BPU.ATRR.True-up'!$F$80)</f>
        <v>0.11244409688307042</v>
      </c>
      <c r="K95" s="11"/>
      <c r="L95" s="22" t="s">
        <v>61</v>
      </c>
      <c r="M95" s="11"/>
      <c r="N95" s="11"/>
      <c r="O95" s="11"/>
      <c r="P95" s="4"/>
    </row>
    <row r="96" spans="1:16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.5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Q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305065.68570908706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305065.68570908706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666" t="s">
        <v>475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70994.476190476184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 t="shared" ref="K24:K29" si="9">G24</f>
        <v>393030.95863797772</v>
      </c>
      <c r="L24" s="519">
        <f t="shared" si="7"/>
        <v>0</v>
      </c>
      <c r="M24" s="518">
        <f t="shared" ref="M24:M29" si="10"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 t="shared" si="9"/>
        <v>371766.22774985479</v>
      </c>
      <c r="L25" s="519">
        <f t="shared" si="7"/>
        <v>0</v>
      </c>
      <c r="M25" s="518">
        <f t="shared" si="10"/>
        <v>371766.22774985479</v>
      </c>
      <c r="N25" s="514">
        <f t="shared" si="8"/>
        <v>0</v>
      </c>
      <c r="O25" s="514">
        <f>+N25-L25</f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 t="shared" si="9"/>
        <v>373935.78736543196</v>
      </c>
      <c r="L26" s="519">
        <f t="shared" si="7"/>
        <v>0</v>
      </c>
      <c r="M26" s="518">
        <f t="shared" si="10"/>
        <v>373935.78736543196</v>
      </c>
      <c r="N26" s="514">
        <f t="shared" si="8"/>
        <v>0</v>
      </c>
      <c r="O26" s="514">
        <f>+N26-L26</f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72726.048780487807</v>
      </c>
      <c r="F27" s="515">
        <v>2260885.1516354694</v>
      </c>
      <c r="G27" s="516">
        <v>364692.73572706321</v>
      </c>
      <c r="H27" s="510">
        <v>364692.73572706321</v>
      </c>
      <c r="I27" s="511">
        <f t="shared" si="0"/>
        <v>0</v>
      </c>
      <c r="J27" s="511"/>
      <c r="K27" s="518">
        <f t="shared" si="9"/>
        <v>364692.73572706321</v>
      </c>
      <c r="L27" s="519">
        <f t="shared" ref="L27" si="11">IF(K27&lt;&gt;0,+G27-K27,0)</f>
        <v>0</v>
      </c>
      <c r="M27" s="518">
        <f t="shared" si="10"/>
        <v>364692.73572706321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300373.53346769244</v>
      </c>
      <c r="H28" s="510">
        <v>300373.53346769244</v>
      </c>
      <c r="I28" s="511">
        <f t="shared" si="0"/>
        <v>0</v>
      </c>
      <c r="J28" s="511"/>
      <c r="K28" s="518">
        <f t="shared" si="9"/>
        <v>300373.53346769244</v>
      </c>
      <c r="L28" s="519">
        <f t="shared" ref="L28" si="12">IF(K28&lt;&gt;0,+G28-K28,0)</f>
        <v>0</v>
      </c>
      <c r="M28" s="518">
        <f t="shared" si="10"/>
        <v>300373.53346769244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2191541.7097750045</v>
      </c>
      <c r="E29" s="520">
        <v>70994.476190476184</v>
      </c>
      <c r="F29" s="515">
        <v>2120547.2335845283</v>
      </c>
      <c r="G29" s="516">
        <v>299544.98950255034</v>
      </c>
      <c r="H29" s="510">
        <v>299544.98950255034</v>
      </c>
      <c r="I29" s="511">
        <f t="shared" si="0"/>
        <v>0</v>
      </c>
      <c r="J29" s="511"/>
      <c r="K29" s="518">
        <f t="shared" si="9"/>
        <v>299544.98950255034</v>
      </c>
      <c r="L29" s="519">
        <f t="shared" ref="L29" si="13">IF(K29&lt;&gt;0,+G29-K29,0)</f>
        <v>0</v>
      </c>
      <c r="M29" s="518">
        <f t="shared" si="10"/>
        <v>299544.98950255034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23">
        <f>IF(F29+SUM(E$17:E29)=D$10,F29,D$10-SUM(E$17:E29))</f>
        <v>2117164.6266645053</v>
      </c>
      <c r="E30" s="522">
        <f>IF(+I14&lt;F29,I14,D30)</f>
        <v>70994.476190476184</v>
      </c>
      <c r="F30" s="523">
        <f t="shared" ref="F30:F48" si="14">+D30-E30</f>
        <v>2046170.1504740291</v>
      </c>
      <c r="G30" s="524">
        <f t="shared" ref="G30:G72" si="15">+I$12*((D30+F30)/2)+E30</f>
        <v>305065.68570908706</v>
      </c>
      <c r="H30" s="491">
        <f t="shared" ref="H30:H72" si="16">+I$13*((D30+F30)/2)+E30</f>
        <v>305065.68570908706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2046170.1504740291</v>
      </c>
      <c r="E31" s="522">
        <f>IF(+I14&lt;F30,I14,D31)</f>
        <v>70994.476190476184</v>
      </c>
      <c r="F31" s="523">
        <f t="shared" si="14"/>
        <v>1975175.6742835529</v>
      </c>
      <c r="G31" s="524">
        <f t="shared" si="15"/>
        <v>297082.77595016232</v>
      </c>
      <c r="H31" s="491">
        <f t="shared" si="16"/>
        <v>297082.77595016232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1975175.6742835529</v>
      </c>
      <c r="E32" s="522">
        <f>IF(+I14&lt;F31,I14,D32)</f>
        <v>70994.476190476184</v>
      </c>
      <c r="F32" s="523">
        <f t="shared" si="14"/>
        <v>1904181.1980930767</v>
      </c>
      <c r="G32" s="524">
        <f t="shared" si="15"/>
        <v>289099.86619123758</v>
      </c>
      <c r="H32" s="491">
        <f t="shared" si="16"/>
        <v>289099.86619123758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1904181.1980930767</v>
      </c>
      <c r="E33" s="522">
        <f>IF(+I14&lt;F32,I14,D33)</f>
        <v>70994.476190476184</v>
      </c>
      <c r="F33" s="523">
        <f t="shared" si="14"/>
        <v>1833186.7219026005</v>
      </c>
      <c r="G33" s="524">
        <f t="shared" si="15"/>
        <v>281116.95643231284</v>
      </c>
      <c r="H33" s="491">
        <f t="shared" si="16"/>
        <v>281116.95643231284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1833186.7219026005</v>
      </c>
      <c r="E34" s="522">
        <f>IF(+I14&lt;F33,I14,D34)</f>
        <v>70994.476190476184</v>
      </c>
      <c r="F34" s="523">
        <f t="shared" si="14"/>
        <v>1762192.2457121243</v>
      </c>
      <c r="G34" s="524">
        <f t="shared" si="15"/>
        <v>273134.0466733881</v>
      </c>
      <c r="H34" s="491">
        <f t="shared" si="16"/>
        <v>273134.0466733881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1762192.2457121243</v>
      </c>
      <c r="E35" s="522">
        <f>IF(+I14&lt;F34,I14,D35)</f>
        <v>70994.476190476184</v>
      </c>
      <c r="F35" s="523">
        <f t="shared" si="14"/>
        <v>1691197.7695216481</v>
      </c>
      <c r="G35" s="524">
        <f t="shared" si="15"/>
        <v>265151.13691446336</v>
      </c>
      <c r="H35" s="491">
        <f t="shared" si="16"/>
        <v>265151.13691446336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1691197.7695216481</v>
      </c>
      <c r="E36" s="522">
        <f>IF(+I14&lt;F35,I14,D36)</f>
        <v>70994.476190476184</v>
      </c>
      <c r="F36" s="523">
        <f t="shared" si="14"/>
        <v>1620203.2933311719</v>
      </c>
      <c r="G36" s="524">
        <f t="shared" si="15"/>
        <v>257168.2271555386</v>
      </c>
      <c r="H36" s="491">
        <f t="shared" si="16"/>
        <v>257168.2271555386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1620203.2933311719</v>
      </c>
      <c r="E37" s="522">
        <f>IF(+I14&lt;F36,I14,D37)</f>
        <v>70994.476190476184</v>
      </c>
      <c r="F37" s="523">
        <f t="shared" si="14"/>
        <v>1549208.8171406956</v>
      </c>
      <c r="G37" s="524">
        <f t="shared" si="15"/>
        <v>249185.31739661386</v>
      </c>
      <c r="H37" s="491">
        <f t="shared" si="16"/>
        <v>249185.31739661386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1549208.8171406956</v>
      </c>
      <c r="E38" s="522">
        <f>IF(+I14&lt;F37,I14,D38)</f>
        <v>70994.476190476184</v>
      </c>
      <c r="F38" s="523">
        <f t="shared" si="14"/>
        <v>1478214.3409502194</v>
      </c>
      <c r="G38" s="524">
        <f t="shared" si="15"/>
        <v>241202.40763768912</v>
      </c>
      <c r="H38" s="491">
        <f t="shared" si="16"/>
        <v>241202.40763768912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1478214.3409502194</v>
      </c>
      <c r="E39" s="522">
        <f>IF(+I14&lt;F38,I14,D39)</f>
        <v>70994.476190476184</v>
      </c>
      <c r="F39" s="523">
        <f t="shared" si="14"/>
        <v>1407219.8647597432</v>
      </c>
      <c r="G39" s="524">
        <f t="shared" si="15"/>
        <v>233219.49787876438</v>
      </c>
      <c r="H39" s="491">
        <f t="shared" si="16"/>
        <v>233219.49787876438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1407219.8647597432</v>
      </c>
      <c r="E40" s="522">
        <f>IF(+I14&lt;F39,I14,D40)</f>
        <v>70994.476190476184</v>
      </c>
      <c r="F40" s="523">
        <f t="shared" si="14"/>
        <v>1336225.388569267</v>
      </c>
      <c r="G40" s="524">
        <f t="shared" si="15"/>
        <v>225236.58811983964</v>
      </c>
      <c r="H40" s="491">
        <f t="shared" si="16"/>
        <v>225236.58811983964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1336225.388569267</v>
      </c>
      <c r="E41" s="522">
        <f>IF(+I14&lt;F40,I14,D41)</f>
        <v>70994.476190476184</v>
      </c>
      <c r="F41" s="523">
        <f t="shared" si="14"/>
        <v>1265230.9123787908</v>
      </c>
      <c r="G41" s="524">
        <f t="shared" si="15"/>
        <v>217253.67836091487</v>
      </c>
      <c r="H41" s="491">
        <f t="shared" si="16"/>
        <v>217253.67836091487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1265230.9123787908</v>
      </c>
      <c r="E42" s="522">
        <f>IF(+I14&lt;F41,I14,D42)</f>
        <v>70994.476190476184</v>
      </c>
      <c r="F42" s="523">
        <f t="shared" si="14"/>
        <v>1194236.4361883146</v>
      </c>
      <c r="G42" s="524">
        <f t="shared" si="15"/>
        <v>209270.76860199013</v>
      </c>
      <c r="H42" s="491">
        <f t="shared" si="16"/>
        <v>209270.76860199013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1194236.4361883146</v>
      </c>
      <c r="E43" s="522">
        <f>IF(+I14&lt;F42,I14,D43)</f>
        <v>70994.476190476184</v>
      </c>
      <c r="F43" s="523">
        <f t="shared" si="14"/>
        <v>1123241.9599978384</v>
      </c>
      <c r="G43" s="524">
        <f t="shared" si="15"/>
        <v>201287.85884306539</v>
      </c>
      <c r="H43" s="491">
        <f t="shared" si="16"/>
        <v>201287.85884306539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1123241.9599978384</v>
      </c>
      <c r="E44" s="522">
        <f>IF(+I14&lt;F43,I14,D44)</f>
        <v>70994.476190476184</v>
      </c>
      <c r="F44" s="523">
        <f t="shared" si="14"/>
        <v>1052247.4838073622</v>
      </c>
      <c r="G44" s="524">
        <f t="shared" si="15"/>
        <v>193304.94908414065</v>
      </c>
      <c r="H44" s="491">
        <f t="shared" si="16"/>
        <v>193304.94908414065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1052247.4838073622</v>
      </c>
      <c r="E45" s="522">
        <f>IF(+I14&lt;F44,I14,D45)</f>
        <v>70994.476190476184</v>
      </c>
      <c r="F45" s="523">
        <f t="shared" si="14"/>
        <v>981253.00761688594</v>
      </c>
      <c r="G45" s="524">
        <f t="shared" si="15"/>
        <v>185322.03932521591</v>
      </c>
      <c r="H45" s="491">
        <f t="shared" si="16"/>
        <v>185322.03932521591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981253.00761688594</v>
      </c>
      <c r="E46" s="522">
        <f>IF(+I14&lt;F45,I14,D46)</f>
        <v>70994.476190476184</v>
      </c>
      <c r="F46" s="523">
        <f t="shared" si="14"/>
        <v>910258.53142640973</v>
      </c>
      <c r="G46" s="524">
        <f t="shared" si="15"/>
        <v>177339.12956629117</v>
      </c>
      <c r="H46" s="491">
        <f t="shared" si="16"/>
        <v>177339.12956629117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910258.53142640973</v>
      </c>
      <c r="E47" s="522">
        <f>IF(+I14&lt;F46,I14,D47)</f>
        <v>70994.476190476184</v>
      </c>
      <c r="F47" s="523">
        <f t="shared" si="14"/>
        <v>839264.05523593351</v>
      </c>
      <c r="G47" s="524">
        <f t="shared" si="15"/>
        <v>169356.21980736643</v>
      </c>
      <c r="H47" s="491">
        <f t="shared" si="16"/>
        <v>169356.21980736643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839264.05523593351</v>
      </c>
      <c r="E48" s="522">
        <f>IF(+I14&lt;F47,I14,D48)</f>
        <v>70994.476190476184</v>
      </c>
      <c r="F48" s="523">
        <f t="shared" si="14"/>
        <v>768269.5790454573</v>
      </c>
      <c r="G48" s="524">
        <f t="shared" si="15"/>
        <v>161373.31004844169</v>
      </c>
      <c r="H48" s="491">
        <f t="shared" si="16"/>
        <v>161373.31004844169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768269.5790454573</v>
      </c>
      <c r="E49" s="522">
        <f>IF(+I14&lt;F48,I14,D49)</f>
        <v>70994.476190476184</v>
      </c>
      <c r="F49" s="523">
        <f t="shared" ref="F49:F72" si="17">+D49-E49</f>
        <v>697275.10285498109</v>
      </c>
      <c r="G49" s="524">
        <f t="shared" si="15"/>
        <v>153390.40028951695</v>
      </c>
      <c r="H49" s="491">
        <f t="shared" si="16"/>
        <v>153390.40028951695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697275.10285498109</v>
      </c>
      <c r="E50" s="522">
        <f>IF(+I14&lt;F49,I14,D50)</f>
        <v>70994.476190476184</v>
      </c>
      <c r="F50" s="523">
        <f t="shared" si="17"/>
        <v>626280.62666450487</v>
      </c>
      <c r="G50" s="524">
        <f t="shared" si="15"/>
        <v>145407.49053059221</v>
      </c>
      <c r="H50" s="491">
        <f t="shared" si="16"/>
        <v>145407.49053059221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626280.62666450487</v>
      </c>
      <c r="E51" s="522">
        <f>IF(+I14&lt;F50,I14,D51)</f>
        <v>70994.476190476184</v>
      </c>
      <c r="F51" s="523">
        <f t="shared" si="17"/>
        <v>555286.15047402866</v>
      </c>
      <c r="G51" s="524">
        <f t="shared" si="15"/>
        <v>137424.58077166745</v>
      </c>
      <c r="H51" s="491">
        <f t="shared" si="16"/>
        <v>137424.58077166745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555286.15047402866</v>
      </c>
      <c r="E52" s="522">
        <f>IF(+I14&lt;F51,I14,D52)</f>
        <v>70994.476190476184</v>
      </c>
      <c r="F52" s="523">
        <f t="shared" si="17"/>
        <v>484291.67428355245</v>
      </c>
      <c r="G52" s="524">
        <f t="shared" si="15"/>
        <v>129441.67101274271</v>
      </c>
      <c r="H52" s="491">
        <f t="shared" si="16"/>
        <v>129441.67101274271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484291.67428355245</v>
      </c>
      <c r="E53" s="522">
        <f>IF(+I14&lt;F52,I14,D53)</f>
        <v>70994.476190476184</v>
      </c>
      <c r="F53" s="523">
        <f t="shared" si="17"/>
        <v>413297.19809307624</v>
      </c>
      <c r="G53" s="524">
        <f t="shared" si="15"/>
        <v>121458.76125381797</v>
      </c>
      <c r="H53" s="491">
        <f t="shared" si="16"/>
        <v>121458.76125381797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413297.19809307624</v>
      </c>
      <c r="E54" s="522">
        <f>IF(+I14&lt;F53,I14,D54)</f>
        <v>70994.476190476184</v>
      </c>
      <c r="F54" s="523">
        <f t="shared" si="17"/>
        <v>342302.72190260002</v>
      </c>
      <c r="G54" s="524">
        <f t="shared" si="15"/>
        <v>113475.85149489323</v>
      </c>
      <c r="H54" s="491">
        <f t="shared" si="16"/>
        <v>113475.85149489323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342302.72190260002</v>
      </c>
      <c r="E55" s="522">
        <f>IF(+I14&lt;F54,I14,D55)</f>
        <v>70994.476190476184</v>
      </c>
      <c r="F55" s="523">
        <f t="shared" si="17"/>
        <v>271308.24571212381</v>
      </c>
      <c r="G55" s="524">
        <f t="shared" si="15"/>
        <v>105492.94173596849</v>
      </c>
      <c r="H55" s="491">
        <f t="shared" si="16"/>
        <v>105492.94173596849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271308.24571212381</v>
      </c>
      <c r="E56" s="522">
        <f>IF(+I14&lt;F55,I14,D56)</f>
        <v>70994.476190476184</v>
      </c>
      <c r="F56" s="523">
        <f t="shared" si="17"/>
        <v>200313.76952164763</v>
      </c>
      <c r="G56" s="524">
        <f t="shared" si="15"/>
        <v>97510.031977043735</v>
      </c>
      <c r="H56" s="491">
        <f t="shared" si="16"/>
        <v>97510.031977043735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200313.76952164763</v>
      </c>
      <c r="E57" s="522">
        <f>IF(+I14&lt;F56,I14,D57)</f>
        <v>70994.476190476184</v>
      </c>
      <c r="F57" s="523">
        <f t="shared" si="17"/>
        <v>129319.29333117144</v>
      </c>
      <c r="G57" s="524">
        <f t="shared" si="15"/>
        <v>89527.122218118995</v>
      </c>
      <c r="H57" s="491">
        <f t="shared" si="16"/>
        <v>89527.122218118995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129319.29333117144</v>
      </c>
      <c r="E58" s="522">
        <f>IF(+I14&lt;F57,I14,D58)</f>
        <v>70994.476190476184</v>
      </c>
      <c r="F58" s="523">
        <f t="shared" si="17"/>
        <v>58324.817140695261</v>
      </c>
      <c r="G58" s="524">
        <f t="shared" si="15"/>
        <v>81544.212459194256</v>
      </c>
      <c r="H58" s="491">
        <f t="shared" si="16"/>
        <v>81544.212459194256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58324.817140695261</v>
      </c>
      <c r="E59" s="522">
        <f>IF(+I14&lt;F58,I14,D59)</f>
        <v>58324.817140695261</v>
      </c>
      <c r="F59" s="523">
        <f t="shared" si="17"/>
        <v>0</v>
      </c>
      <c r="G59" s="524">
        <f t="shared" si="15"/>
        <v>61603.957835323112</v>
      </c>
      <c r="H59" s="491">
        <f t="shared" si="16"/>
        <v>61603.957835323112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15"/>
        <v>0</v>
      </c>
      <c r="H60" s="491">
        <f t="shared" si="16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15"/>
        <v>0</v>
      </c>
      <c r="H61" s="491">
        <f t="shared" si="16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15"/>
        <v>0</v>
      </c>
      <c r="H62" s="491">
        <f t="shared" si="16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15"/>
        <v>0</v>
      </c>
      <c r="H63" s="491">
        <f t="shared" si="16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15"/>
        <v>0</v>
      </c>
      <c r="H64" s="491">
        <f t="shared" si="16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15"/>
        <v>0</v>
      </c>
      <c r="H65" s="491">
        <f t="shared" si="16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15"/>
        <v>0</v>
      </c>
      <c r="H66" s="491">
        <f t="shared" si="16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15"/>
        <v>0</v>
      </c>
      <c r="H67" s="491">
        <f t="shared" si="16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15"/>
        <v>0</v>
      </c>
      <c r="H68" s="491">
        <f t="shared" si="16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15"/>
        <v>0</v>
      </c>
      <c r="H69" s="491">
        <f t="shared" si="16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15"/>
        <v>0</v>
      </c>
      <c r="H70" s="491">
        <f t="shared" si="16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15"/>
        <v>0</v>
      </c>
      <c r="H71" s="491">
        <f t="shared" si="16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15"/>
        <v>0</v>
      </c>
      <c r="H72" s="471">
        <f t="shared" si="16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2981767.9999999995</v>
      </c>
      <c r="F73" s="375"/>
      <c r="G73" s="375">
        <f>SUM(G17:G72)</f>
        <v>10567245.645126062</v>
      </c>
      <c r="H73" s="375">
        <f>SUM(H17:H72)</f>
        <v>10567245.645126062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300373.53346769244</v>
      </c>
      <c r="N87" s="546">
        <f>IF(J92&lt;D11,0,VLOOKUP(J92,C17:O72,11))</f>
        <v>300373.53346769244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311740.47673179838</v>
      </c>
      <c r="N88" s="550">
        <f>IF(J92&lt;D11,0,VLOOKUP(J92,C99:P154,7))</f>
        <v>311740.47673179838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11366.943264105939</v>
      </c>
      <c r="N89" s="555">
        <f>+N88-N87</f>
        <v>11366.943264105939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2981768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70994.476190476184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22">+I99-H99</f>
        <v>0</v>
      </c>
      <c r="K99" s="514"/>
      <c r="L99" s="512">
        <f t="shared" ref="L99:L104" si="23">H99</f>
        <v>215748</v>
      </c>
      <c r="M99" s="513">
        <f t="shared" ref="M99:M130" si="24">IF(L99&lt;&gt;0,+H99-L99,0)</f>
        <v>0</v>
      </c>
      <c r="N99" s="512">
        <f t="shared" ref="N99:N104" si="25">I99</f>
        <v>215748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22"/>
        <v>0</v>
      </c>
      <c r="K100" s="514"/>
      <c r="L100" s="518">
        <f t="shared" si="23"/>
        <v>558870.93622757494</v>
      </c>
      <c r="M100" s="519">
        <f t="shared" si="24"/>
        <v>0</v>
      </c>
      <c r="N100" s="518">
        <f t="shared" si="25"/>
        <v>558870.93622757494</v>
      </c>
      <c r="O100" s="514">
        <f t="shared" si="26"/>
        <v>0</v>
      </c>
      <c r="P100" s="514">
        <f t="shared" si="27"/>
        <v>0</v>
      </c>
      <c r="Q100" s="269"/>
    </row>
    <row r="101" spans="1:17">
      <c r="B101" s="195" t="str">
        <f t="shared" ref="B101:B154" si="28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22"/>
        <v>0</v>
      </c>
      <c r="K101" s="514"/>
      <c r="L101" s="518">
        <f t="shared" si="23"/>
        <v>503027.40641582396</v>
      </c>
      <c r="M101" s="519">
        <f t="shared" si="24"/>
        <v>0</v>
      </c>
      <c r="N101" s="518">
        <f t="shared" si="25"/>
        <v>503027.40641582396</v>
      </c>
      <c r="O101" s="514">
        <f t="shared" si="26"/>
        <v>0</v>
      </c>
      <c r="P101" s="514">
        <f t="shared" si="27"/>
        <v>0</v>
      </c>
      <c r="Q101" s="269"/>
    </row>
    <row r="102" spans="1:17">
      <c r="B102" s="195" t="str">
        <f t="shared" si="28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22"/>
        <v>0</v>
      </c>
      <c r="K102" s="514"/>
      <c r="L102" s="518">
        <f t="shared" si="23"/>
        <v>483313.86691448453</v>
      </c>
      <c r="M102" s="519">
        <f t="shared" si="24"/>
        <v>0</v>
      </c>
      <c r="N102" s="518">
        <f t="shared" si="25"/>
        <v>483313.86691448453</v>
      </c>
      <c r="O102" s="514">
        <f t="shared" si="26"/>
        <v>0</v>
      </c>
      <c r="P102" s="514">
        <f t="shared" si="27"/>
        <v>0</v>
      </c>
      <c r="Q102" s="269"/>
    </row>
    <row r="103" spans="1:17">
      <c r="B103" s="195" t="str">
        <f t="shared" si="28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23"/>
        <v>440472.11189849139</v>
      </c>
      <c r="M103" s="519">
        <f t="shared" ref="M103:M108" si="29">IF(L103&lt;&gt;0,+H103-L103,0)</f>
        <v>0</v>
      </c>
      <c r="N103" s="518">
        <f t="shared" si="25"/>
        <v>440472.11189849139</v>
      </c>
      <c r="O103" s="514">
        <f t="shared" ref="O103:O108" si="30"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23"/>
        <v>432549.40222158958</v>
      </c>
      <c r="M104" s="519">
        <f t="shared" si="29"/>
        <v>0</v>
      </c>
      <c r="N104" s="518">
        <f t="shared" si="25"/>
        <v>432549.40222158958</v>
      </c>
      <c r="O104" s="514">
        <f t="shared" si="30"/>
        <v>0</v>
      </c>
      <c r="P104" s="514">
        <f>+O104-M104</f>
        <v>0</v>
      </c>
      <c r="Q104" s="269"/>
    </row>
    <row r="105" spans="1:17">
      <c r="B105" s="195" t="str">
        <f t="shared" si="28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22"/>
        <v>0</v>
      </c>
      <c r="K105" s="514"/>
      <c r="L105" s="518">
        <f t="shared" ref="L105:L110" si="31">H105</f>
        <v>412227.237835226</v>
      </c>
      <c r="M105" s="519">
        <f t="shared" si="29"/>
        <v>0</v>
      </c>
      <c r="N105" s="518">
        <f t="shared" ref="N105:N110" si="32">I105</f>
        <v>412227.237835226</v>
      </c>
      <c r="O105" s="514">
        <f t="shared" si="30"/>
        <v>0</v>
      </c>
      <c r="P105" s="514">
        <f>+O105-M105</f>
        <v>0</v>
      </c>
      <c r="Q105" s="269"/>
    </row>
    <row r="106" spans="1:17">
      <c r="B106" s="195" t="str">
        <f t="shared" si="28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22"/>
        <v>0</v>
      </c>
      <c r="K106" s="514"/>
      <c r="L106" s="518">
        <f t="shared" si="31"/>
        <v>389189.1094610201</v>
      </c>
      <c r="M106" s="519">
        <f t="shared" si="29"/>
        <v>0</v>
      </c>
      <c r="N106" s="518">
        <f t="shared" si="32"/>
        <v>389189.1094610201</v>
      </c>
      <c r="O106" s="514">
        <f t="shared" si="30"/>
        <v>0</v>
      </c>
      <c r="P106" s="514">
        <f>+O106-M106</f>
        <v>0</v>
      </c>
      <c r="Q106" s="269"/>
    </row>
    <row r="107" spans="1:17">
      <c r="B107" s="195" t="str">
        <f t="shared" si="28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22"/>
        <v>0</v>
      </c>
      <c r="K107" s="514"/>
      <c r="L107" s="518">
        <f t="shared" si="31"/>
        <v>368513.66854412947</v>
      </c>
      <c r="M107" s="519">
        <f t="shared" si="29"/>
        <v>0</v>
      </c>
      <c r="N107" s="518">
        <f t="shared" si="32"/>
        <v>368513.66854412947</v>
      </c>
      <c r="O107" s="514">
        <f t="shared" si="30"/>
        <v>0</v>
      </c>
      <c r="P107" s="514">
        <f>+O107-M107</f>
        <v>0</v>
      </c>
      <c r="Q107" s="269"/>
    </row>
    <row r="108" spans="1:17">
      <c r="B108" s="195" t="str">
        <f t="shared" si="28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22"/>
        <v>0</v>
      </c>
      <c r="K108" s="514"/>
      <c r="L108" s="518">
        <f t="shared" si="31"/>
        <v>322153.70792553568</v>
      </c>
      <c r="M108" s="519">
        <f t="shared" si="29"/>
        <v>0</v>
      </c>
      <c r="N108" s="518">
        <f t="shared" si="32"/>
        <v>322153.70792553568</v>
      </c>
      <c r="O108" s="514">
        <f t="shared" si="30"/>
        <v>0</v>
      </c>
      <c r="P108" s="514">
        <f t="shared" si="27"/>
        <v>0</v>
      </c>
      <c r="Q108" s="269"/>
    </row>
    <row r="109" spans="1:17">
      <c r="B109" s="195" t="str">
        <f t="shared" si="28"/>
        <v/>
      </c>
      <c r="C109" s="507">
        <f>IF(D93="","-",+C108+1)</f>
        <v>2019</v>
      </c>
      <c r="D109" s="508">
        <v>2342801.2968154927</v>
      </c>
      <c r="E109" s="516">
        <v>69343.441860465115</v>
      </c>
      <c r="F109" s="515">
        <v>2273457.8549550273</v>
      </c>
      <c r="G109" s="515">
        <v>2308129.57588526</v>
      </c>
      <c r="H109" s="516">
        <v>316406.89315312036</v>
      </c>
      <c r="I109" s="510">
        <v>316406.89315312036</v>
      </c>
      <c r="J109" s="514">
        <f t="shared" si="22"/>
        <v>0</v>
      </c>
      <c r="K109" s="514"/>
      <c r="L109" s="518">
        <f t="shared" si="31"/>
        <v>316406.89315312036</v>
      </c>
      <c r="M109" s="519">
        <f t="shared" ref="M109:M110" si="33">IF(L109&lt;&gt;0,+H109-L109,0)</f>
        <v>0</v>
      </c>
      <c r="N109" s="518">
        <f t="shared" si="32"/>
        <v>316406.89315312036</v>
      </c>
      <c r="O109" s="514">
        <f t="shared" si="26"/>
        <v>0</v>
      </c>
      <c r="P109" s="514">
        <f t="shared" si="27"/>
        <v>0</v>
      </c>
      <c r="Q109" s="269"/>
    </row>
    <row r="110" spans="1:17">
      <c r="B110" s="195" t="str">
        <f t="shared" si="28"/>
        <v/>
      </c>
      <c r="C110" s="507">
        <f>IF(D93="","-",+C109+1)</f>
        <v>2020</v>
      </c>
      <c r="D110" s="508">
        <v>2273457.8549550273</v>
      </c>
      <c r="E110" s="516">
        <v>70994.476190476184</v>
      </c>
      <c r="F110" s="515">
        <v>2202463.3787645511</v>
      </c>
      <c r="G110" s="515">
        <v>2237960.616859789</v>
      </c>
      <c r="H110" s="516">
        <v>311740.47673179838</v>
      </c>
      <c r="I110" s="510">
        <v>311740.47673179838</v>
      </c>
      <c r="J110" s="514">
        <f t="shared" si="22"/>
        <v>0</v>
      </c>
      <c r="K110" s="514"/>
      <c r="L110" s="518">
        <f t="shared" si="31"/>
        <v>311740.47673179838</v>
      </c>
      <c r="M110" s="519">
        <f t="shared" si="33"/>
        <v>0</v>
      </c>
      <c r="N110" s="518">
        <f t="shared" si="32"/>
        <v>311740.47673179838</v>
      </c>
      <c r="O110" s="514">
        <f t="shared" si="26"/>
        <v>0</v>
      </c>
      <c r="P110" s="514">
        <f t="shared" si="27"/>
        <v>0</v>
      </c>
      <c r="Q110" s="269"/>
    </row>
    <row r="111" spans="1:17">
      <c r="B111" s="195" t="str">
        <f t="shared" si="28"/>
        <v/>
      </c>
      <c r="C111" s="507">
        <f>IF(D93="","-",+C110+1)</f>
        <v>2021</v>
      </c>
      <c r="D111" s="374">
        <f>IF(F110+SUM(E$99:E110)=D$92,F110,D$92-SUM(E$99:E110))</f>
        <v>2202463.3787645511</v>
      </c>
      <c r="E111" s="522">
        <f>IF(+J96&lt;F110,J96,D111)</f>
        <v>70994.476190476184</v>
      </c>
      <c r="F111" s="523">
        <f t="shared" ref="F111:F130" si="34">+D111-E111</f>
        <v>2131468.9025740749</v>
      </c>
      <c r="G111" s="523">
        <f t="shared" ref="G111:G130" si="35">+(F111+D111)/2</f>
        <v>2166966.1406693133</v>
      </c>
      <c r="H111" s="526">
        <f>+J$94*G111+E111</f>
        <v>314657.02685422963</v>
      </c>
      <c r="I111" s="577">
        <f>+J$95*G111+E111</f>
        <v>314657.02685422963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>
      <c r="B112" s="195" t="str">
        <f t="shared" si="28"/>
        <v/>
      </c>
      <c r="C112" s="507">
        <f>IF(D93="","-",+C111+1)</f>
        <v>2022</v>
      </c>
      <c r="D112" s="374">
        <f>IF(F111+SUM(E$99:E111)=D$92,F111,D$92-SUM(E$99:E111))</f>
        <v>2131468.9025740749</v>
      </c>
      <c r="E112" s="522">
        <f>IF(+J96&lt;F111,J96,D112)</f>
        <v>70994.476190476184</v>
      </c>
      <c r="F112" s="523">
        <f t="shared" si="34"/>
        <v>2060474.4263835987</v>
      </c>
      <c r="G112" s="523">
        <f t="shared" si="35"/>
        <v>2095971.6644788368</v>
      </c>
      <c r="H112" s="526">
        <f>+J$94*G112+E112</f>
        <v>306674.11709530489</v>
      </c>
      <c r="I112" s="577">
        <f>+J$95*G112+E112</f>
        <v>306674.11709530489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>
      <c r="B113" s="195" t="str">
        <f t="shared" si="28"/>
        <v/>
      </c>
      <c r="C113" s="507">
        <f>IF(D93="","-",+C112+1)</f>
        <v>2023</v>
      </c>
      <c r="D113" s="374">
        <f>IF(F112+SUM(E$99:E112)=D$92,F112,D$92-SUM(E$99:E112))</f>
        <v>2060474.4263835987</v>
      </c>
      <c r="E113" s="522">
        <f>IF(+J96&lt;F112,J96,D113)</f>
        <v>70994.476190476184</v>
      </c>
      <c r="F113" s="523">
        <f t="shared" si="34"/>
        <v>1989479.9501931225</v>
      </c>
      <c r="G113" s="523">
        <f t="shared" si="35"/>
        <v>2024977.1882883606</v>
      </c>
      <c r="H113" s="526">
        <f t="shared" ref="H113:H154" si="36">+J$94*G113+E113</f>
        <v>298691.20733638015</v>
      </c>
      <c r="I113" s="577">
        <f t="shared" ref="I113:I154" si="37">+J$95*G113+E113</f>
        <v>298691.20733638015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>
      <c r="B114" s="195" t="str">
        <f t="shared" si="28"/>
        <v/>
      </c>
      <c r="C114" s="507">
        <f>IF(D93="","-",+C113+1)</f>
        <v>2024</v>
      </c>
      <c r="D114" s="374">
        <f>IF(F113+SUM(E$99:E113)=D$92,F113,D$92-SUM(E$99:E113))</f>
        <v>1989479.9501931225</v>
      </c>
      <c r="E114" s="522">
        <f>IF(+J96&lt;F113,J96,D114)</f>
        <v>70994.476190476184</v>
      </c>
      <c r="F114" s="523">
        <f t="shared" si="34"/>
        <v>1918485.4740026463</v>
      </c>
      <c r="G114" s="523">
        <f t="shared" si="35"/>
        <v>1953982.7120978844</v>
      </c>
      <c r="H114" s="526">
        <f t="shared" si="36"/>
        <v>290708.29757745541</v>
      </c>
      <c r="I114" s="577">
        <f t="shared" si="37"/>
        <v>290708.29757745541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>
      <c r="B115" s="195" t="str">
        <f t="shared" si="28"/>
        <v/>
      </c>
      <c r="C115" s="507">
        <f>IF(D93="","-",+C114+1)</f>
        <v>2025</v>
      </c>
      <c r="D115" s="374">
        <f>IF(F114+SUM(E$99:E114)=D$92,F114,D$92-SUM(E$99:E114))</f>
        <v>1918485.4740026463</v>
      </c>
      <c r="E115" s="522">
        <f>IF(+J96&lt;F114,J96,D115)</f>
        <v>70994.476190476184</v>
      </c>
      <c r="F115" s="523">
        <f t="shared" si="34"/>
        <v>1847490.9978121701</v>
      </c>
      <c r="G115" s="523">
        <f t="shared" si="35"/>
        <v>1882988.2359074082</v>
      </c>
      <c r="H115" s="526">
        <f t="shared" si="36"/>
        <v>282725.38781853067</v>
      </c>
      <c r="I115" s="577">
        <f t="shared" si="37"/>
        <v>282725.38781853067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>
      <c r="B116" s="195" t="str">
        <f t="shared" si="28"/>
        <v/>
      </c>
      <c r="C116" s="507">
        <f>IF(D93="","-",+C115+1)</f>
        <v>2026</v>
      </c>
      <c r="D116" s="374">
        <f>IF(F115+SUM(E$99:E115)=D$92,F115,D$92-SUM(E$99:E115))</f>
        <v>1847490.9978121701</v>
      </c>
      <c r="E116" s="522">
        <f>IF(+J96&lt;F115,J96,D116)</f>
        <v>70994.476190476184</v>
      </c>
      <c r="F116" s="523">
        <f t="shared" si="34"/>
        <v>1776496.5216216939</v>
      </c>
      <c r="G116" s="523">
        <f t="shared" si="35"/>
        <v>1811993.759716932</v>
      </c>
      <c r="H116" s="526">
        <f t="shared" si="36"/>
        <v>274742.47805960593</v>
      </c>
      <c r="I116" s="577">
        <f t="shared" si="37"/>
        <v>274742.47805960593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>
      <c r="B117" s="195" t="str">
        <f t="shared" si="28"/>
        <v/>
      </c>
      <c r="C117" s="507">
        <f>IF(D93="","-",+C116+1)</f>
        <v>2027</v>
      </c>
      <c r="D117" s="374">
        <f>IF(F116+SUM(E$99:E116)=D$92,F116,D$92-SUM(E$99:E116))</f>
        <v>1776496.5216216939</v>
      </c>
      <c r="E117" s="522">
        <f>IF(+J96&lt;F116,J96,D117)</f>
        <v>70994.476190476184</v>
      </c>
      <c r="F117" s="523">
        <f t="shared" si="34"/>
        <v>1705502.0454312176</v>
      </c>
      <c r="G117" s="523">
        <f t="shared" si="35"/>
        <v>1740999.2835264558</v>
      </c>
      <c r="H117" s="526">
        <f t="shared" si="36"/>
        <v>266759.56830068119</v>
      </c>
      <c r="I117" s="577">
        <f t="shared" si="37"/>
        <v>266759.56830068119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>
      <c r="B118" s="195" t="str">
        <f t="shared" si="28"/>
        <v/>
      </c>
      <c r="C118" s="507">
        <f>IF(D93="","-",+C117+1)</f>
        <v>2028</v>
      </c>
      <c r="D118" s="374">
        <f>IF(F117+SUM(E$99:E117)=D$92,F117,D$92-SUM(E$99:E117))</f>
        <v>1705502.0454312176</v>
      </c>
      <c r="E118" s="522">
        <f>IF(+J96&lt;F117,J96,D118)</f>
        <v>70994.476190476184</v>
      </c>
      <c r="F118" s="523">
        <f t="shared" si="34"/>
        <v>1634507.5692407414</v>
      </c>
      <c r="G118" s="523">
        <f t="shared" si="35"/>
        <v>1670004.8073359795</v>
      </c>
      <c r="H118" s="526">
        <f t="shared" si="36"/>
        <v>258776.65854175642</v>
      </c>
      <c r="I118" s="577">
        <f t="shared" si="37"/>
        <v>258776.65854175642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>
      <c r="B119" s="195" t="str">
        <f t="shared" si="28"/>
        <v/>
      </c>
      <c r="C119" s="507">
        <f>IF(D93="","-",+C118+1)</f>
        <v>2029</v>
      </c>
      <c r="D119" s="374">
        <f>IF(F118+SUM(E$99:E118)=D$92,F118,D$92-SUM(E$99:E118))</f>
        <v>1634507.5692407414</v>
      </c>
      <c r="E119" s="522">
        <f>IF(+J96&lt;F118,J96,D119)</f>
        <v>70994.476190476184</v>
      </c>
      <c r="F119" s="523">
        <f t="shared" si="34"/>
        <v>1563513.0930502652</v>
      </c>
      <c r="G119" s="523">
        <f t="shared" si="35"/>
        <v>1599010.3311455033</v>
      </c>
      <c r="H119" s="526">
        <f t="shared" si="36"/>
        <v>250793.74878283168</v>
      </c>
      <c r="I119" s="577">
        <f t="shared" si="37"/>
        <v>250793.74878283168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>
      <c r="B120" s="195" t="str">
        <f t="shared" si="28"/>
        <v/>
      </c>
      <c r="C120" s="507">
        <f>IF(D93="","-",+C119+1)</f>
        <v>2030</v>
      </c>
      <c r="D120" s="374">
        <f>IF(F119+SUM(E$99:E119)=D$92,F119,D$92-SUM(E$99:E119))</f>
        <v>1563513.0930502652</v>
      </c>
      <c r="E120" s="522">
        <f>IF(+J96&lt;F119,J96,D120)</f>
        <v>70994.476190476184</v>
      </c>
      <c r="F120" s="523">
        <f t="shared" si="34"/>
        <v>1492518.616859789</v>
      </c>
      <c r="G120" s="523">
        <f t="shared" si="35"/>
        <v>1528015.8549550271</v>
      </c>
      <c r="H120" s="526">
        <f t="shared" si="36"/>
        <v>242810.83902390691</v>
      </c>
      <c r="I120" s="577">
        <f t="shared" si="37"/>
        <v>242810.83902390691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>
      <c r="B121" s="195" t="str">
        <f t="shared" si="28"/>
        <v/>
      </c>
      <c r="C121" s="507">
        <f>IF(D93="","-",+C120+1)</f>
        <v>2031</v>
      </c>
      <c r="D121" s="374">
        <f>IF(F120+SUM(E$99:E120)=D$92,F120,D$92-SUM(E$99:E120))</f>
        <v>1492518.616859789</v>
      </c>
      <c r="E121" s="522">
        <f>IF(+J96&lt;F120,J96,D121)</f>
        <v>70994.476190476184</v>
      </c>
      <c r="F121" s="523">
        <f t="shared" si="34"/>
        <v>1421524.1406693128</v>
      </c>
      <c r="G121" s="523">
        <f t="shared" si="35"/>
        <v>1457021.3787645509</v>
      </c>
      <c r="H121" s="526">
        <f t="shared" si="36"/>
        <v>234827.92926498217</v>
      </c>
      <c r="I121" s="577">
        <f t="shared" si="37"/>
        <v>234827.92926498217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>
      <c r="B122" s="195" t="str">
        <f t="shared" si="28"/>
        <v/>
      </c>
      <c r="C122" s="507">
        <f>IF(D93="","-",+C121+1)</f>
        <v>2032</v>
      </c>
      <c r="D122" s="374">
        <f>IF(F121+SUM(E$99:E121)=D$92,F121,D$92-SUM(E$99:E121))</f>
        <v>1421524.1406693128</v>
      </c>
      <c r="E122" s="522">
        <f>IF(+J96&lt;F121,J96,D122)</f>
        <v>70994.476190476184</v>
      </c>
      <c r="F122" s="523">
        <f t="shared" si="34"/>
        <v>1350529.6644788366</v>
      </c>
      <c r="G122" s="523">
        <f t="shared" si="35"/>
        <v>1386026.9025740747</v>
      </c>
      <c r="H122" s="526">
        <f t="shared" si="36"/>
        <v>226845.01950605743</v>
      </c>
      <c r="I122" s="577">
        <f t="shared" si="37"/>
        <v>226845.01950605743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>
      <c r="B123" s="195" t="str">
        <f t="shared" si="28"/>
        <v/>
      </c>
      <c r="C123" s="507">
        <f>IF(D93="","-",+C122+1)</f>
        <v>2033</v>
      </c>
      <c r="D123" s="374">
        <f>IF(F122+SUM(E$99:E122)=D$92,F122,D$92-SUM(E$99:E122))</f>
        <v>1350529.6644788366</v>
      </c>
      <c r="E123" s="522">
        <f>IF(+J96&lt;F122,J96,D123)</f>
        <v>70994.476190476184</v>
      </c>
      <c r="F123" s="523">
        <f t="shared" si="34"/>
        <v>1279535.1882883604</v>
      </c>
      <c r="G123" s="523">
        <f t="shared" si="35"/>
        <v>1315032.4263835985</v>
      </c>
      <c r="H123" s="526">
        <f t="shared" si="36"/>
        <v>218862.10974713269</v>
      </c>
      <c r="I123" s="577">
        <f t="shared" si="37"/>
        <v>218862.10974713269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>
      <c r="B124" s="195" t="str">
        <f t="shared" si="28"/>
        <v/>
      </c>
      <c r="C124" s="507">
        <f>IF(D93="","-",+C123+1)</f>
        <v>2034</v>
      </c>
      <c r="D124" s="374">
        <f>IF(F123+SUM(E$99:E123)=D$92,F123,D$92-SUM(E$99:E123))</f>
        <v>1279535.1882883604</v>
      </c>
      <c r="E124" s="522">
        <f>IF(+J96&lt;F123,J96,D124)</f>
        <v>70994.476190476184</v>
      </c>
      <c r="F124" s="523">
        <f t="shared" si="34"/>
        <v>1208540.7120978842</v>
      </c>
      <c r="G124" s="523">
        <f t="shared" si="35"/>
        <v>1244037.9501931223</v>
      </c>
      <c r="H124" s="526">
        <f t="shared" si="36"/>
        <v>210879.19998820795</v>
      </c>
      <c r="I124" s="577">
        <f t="shared" si="37"/>
        <v>210879.19998820795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>
      <c r="B125" s="195" t="str">
        <f t="shared" si="28"/>
        <v/>
      </c>
      <c r="C125" s="507">
        <f>IF(D93="","-",+C124+1)</f>
        <v>2035</v>
      </c>
      <c r="D125" s="374">
        <f>IF(F124+SUM(E$99:E124)=D$92,F124,D$92-SUM(E$99:E124))</f>
        <v>1208540.7120978842</v>
      </c>
      <c r="E125" s="522">
        <f>IF(+J96&lt;F124,J96,D125)</f>
        <v>70994.476190476184</v>
      </c>
      <c r="F125" s="523">
        <f t="shared" si="34"/>
        <v>1137546.2359074079</v>
      </c>
      <c r="G125" s="523">
        <f t="shared" si="35"/>
        <v>1173043.474002646</v>
      </c>
      <c r="H125" s="526">
        <f t="shared" si="36"/>
        <v>202896.29022928322</v>
      </c>
      <c r="I125" s="577">
        <f t="shared" si="37"/>
        <v>202896.29022928322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>
      <c r="B126" s="195" t="str">
        <f t="shared" si="28"/>
        <v/>
      </c>
      <c r="C126" s="507">
        <f>IF(D93="","-",+C125+1)</f>
        <v>2036</v>
      </c>
      <c r="D126" s="374">
        <f>IF(F125+SUM(E$99:E125)=D$92,F125,D$92-SUM(E$99:E125))</f>
        <v>1137546.2359074079</v>
      </c>
      <c r="E126" s="522">
        <f>IF(+J96&lt;F125,J96,D126)</f>
        <v>70994.476190476184</v>
      </c>
      <c r="F126" s="523">
        <f t="shared" si="34"/>
        <v>1066551.7597169317</v>
      </c>
      <c r="G126" s="523">
        <f t="shared" si="35"/>
        <v>1102048.9978121698</v>
      </c>
      <c r="H126" s="526">
        <f t="shared" si="36"/>
        <v>194913.38047035848</v>
      </c>
      <c r="I126" s="577">
        <f t="shared" si="37"/>
        <v>194913.38047035848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>
      <c r="B127" s="195" t="str">
        <f t="shared" si="28"/>
        <v/>
      </c>
      <c r="C127" s="507">
        <f>IF(D93="","-",+C126+1)</f>
        <v>2037</v>
      </c>
      <c r="D127" s="374">
        <f>IF(F126+SUM(E$99:E126)=D$92,F126,D$92-SUM(E$99:E126))</f>
        <v>1066551.7597169317</v>
      </c>
      <c r="E127" s="522">
        <f>IF(+J96&lt;F126,J96,D127)</f>
        <v>70994.476190476184</v>
      </c>
      <c r="F127" s="523">
        <f t="shared" si="34"/>
        <v>995557.28352645552</v>
      </c>
      <c r="G127" s="523">
        <f t="shared" si="35"/>
        <v>1031054.5216216936</v>
      </c>
      <c r="H127" s="526">
        <f t="shared" si="36"/>
        <v>186930.47071143374</v>
      </c>
      <c r="I127" s="577">
        <f t="shared" si="37"/>
        <v>186930.47071143374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>
      <c r="B128" s="195" t="str">
        <f t="shared" si="28"/>
        <v/>
      </c>
      <c r="C128" s="507">
        <f>IF(D93="","-",+C127+1)</f>
        <v>2038</v>
      </c>
      <c r="D128" s="374">
        <f>IF(F127+SUM(E$99:E127)=D$92,F127,D$92-SUM(E$99:E127))</f>
        <v>995557.28352645552</v>
      </c>
      <c r="E128" s="522">
        <f>IF(+J96&lt;F127,J96,D128)</f>
        <v>70994.476190476184</v>
      </c>
      <c r="F128" s="523">
        <f t="shared" si="34"/>
        <v>924562.80733597931</v>
      </c>
      <c r="G128" s="523">
        <f t="shared" si="35"/>
        <v>960060.04543121741</v>
      </c>
      <c r="H128" s="526">
        <f t="shared" si="36"/>
        <v>178947.560952509</v>
      </c>
      <c r="I128" s="577">
        <f t="shared" si="37"/>
        <v>178947.560952509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>
      <c r="B129" s="195" t="str">
        <f t="shared" si="28"/>
        <v/>
      </c>
      <c r="C129" s="507">
        <f>IF(D93="","-",+C128+1)</f>
        <v>2039</v>
      </c>
      <c r="D129" s="374">
        <f>IF(F128+SUM(E$99:E128)=D$92,F128,D$92-SUM(E$99:E128))</f>
        <v>924562.80733597931</v>
      </c>
      <c r="E129" s="522">
        <f>IF(+J96&lt;F128,J96,D129)</f>
        <v>70994.476190476184</v>
      </c>
      <c r="F129" s="523">
        <f t="shared" si="34"/>
        <v>853568.33114550309</v>
      </c>
      <c r="G129" s="523">
        <f t="shared" si="35"/>
        <v>889065.5692407412</v>
      </c>
      <c r="H129" s="526">
        <f t="shared" si="36"/>
        <v>170964.65119358426</v>
      </c>
      <c r="I129" s="577">
        <f t="shared" si="37"/>
        <v>170964.65119358426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>
      <c r="B130" s="195" t="str">
        <f t="shared" si="28"/>
        <v/>
      </c>
      <c r="C130" s="507">
        <f>IF(D93="","-",+C129+1)</f>
        <v>2040</v>
      </c>
      <c r="D130" s="374">
        <f>IF(F129+SUM(E$99:E129)=D$92,F129,D$92-SUM(E$99:E129))</f>
        <v>853568.33114550309</v>
      </c>
      <c r="E130" s="522">
        <f>IF(+J96&lt;F129,J96,D130)</f>
        <v>70994.476190476184</v>
      </c>
      <c r="F130" s="523">
        <f t="shared" si="34"/>
        <v>782573.85495502688</v>
      </c>
      <c r="G130" s="523">
        <f t="shared" si="35"/>
        <v>818071.09305026499</v>
      </c>
      <c r="H130" s="526">
        <f t="shared" si="36"/>
        <v>162981.74143465949</v>
      </c>
      <c r="I130" s="577">
        <f t="shared" si="37"/>
        <v>162981.74143465949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>
      <c r="B131" s="195" t="str">
        <f t="shared" si="28"/>
        <v/>
      </c>
      <c r="C131" s="507">
        <f>IF(D93="","-",+C130+1)</f>
        <v>2041</v>
      </c>
      <c r="D131" s="374">
        <f>IF(F130+SUM(E$99:E130)=D$92,F130,D$92-SUM(E$99:E130))</f>
        <v>782573.85495502688</v>
      </c>
      <c r="E131" s="522">
        <f>IF(+J96&lt;F130,J96,D131)</f>
        <v>70994.476190476184</v>
      </c>
      <c r="F131" s="523">
        <f t="shared" ref="F131:F154" si="38">+D131-E131</f>
        <v>711579.37876455067</v>
      </c>
      <c r="G131" s="523">
        <f t="shared" ref="G131:G154" si="39">+(F131+D131)/2</f>
        <v>747076.61685978877</v>
      </c>
      <c r="H131" s="526">
        <f t="shared" si="36"/>
        <v>154998.83167573475</v>
      </c>
      <c r="I131" s="577">
        <f t="shared" si="37"/>
        <v>154998.83167573475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>
      <c r="B132" s="195" t="str">
        <f t="shared" si="28"/>
        <v/>
      </c>
      <c r="C132" s="507">
        <f>IF(D93="","-",+C131+1)</f>
        <v>2042</v>
      </c>
      <c r="D132" s="374">
        <f>IF(F131+SUM(E$99:E131)=D$92,F131,D$92-SUM(E$99:E131))</f>
        <v>711579.37876455067</v>
      </c>
      <c r="E132" s="522">
        <f>IF(+J96&lt;F131,J96,D132)</f>
        <v>70994.476190476184</v>
      </c>
      <c r="F132" s="523">
        <f t="shared" si="38"/>
        <v>640584.90257407445</v>
      </c>
      <c r="G132" s="523">
        <f t="shared" si="39"/>
        <v>676082.14066931256</v>
      </c>
      <c r="H132" s="526">
        <f t="shared" si="36"/>
        <v>147015.92191681001</v>
      </c>
      <c r="I132" s="577">
        <f t="shared" si="37"/>
        <v>147015.92191681001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>
      <c r="B133" s="195" t="str">
        <f t="shared" si="28"/>
        <v/>
      </c>
      <c r="C133" s="507">
        <f>IF(D93="","-",+C132+1)</f>
        <v>2043</v>
      </c>
      <c r="D133" s="374">
        <f>IF(F132+SUM(E$99:E132)=D$92,F132,D$92-SUM(E$99:E132))</f>
        <v>640584.90257407445</v>
      </c>
      <c r="E133" s="522">
        <f>IF(+J96&lt;F132,J96,D133)</f>
        <v>70994.476190476184</v>
      </c>
      <c r="F133" s="523">
        <f t="shared" si="38"/>
        <v>569590.42638359824</v>
      </c>
      <c r="G133" s="523">
        <f t="shared" si="39"/>
        <v>605087.66447883635</v>
      </c>
      <c r="H133" s="526">
        <f t="shared" si="36"/>
        <v>139033.01215788527</v>
      </c>
      <c r="I133" s="577">
        <f t="shared" si="37"/>
        <v>139033.01215788527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>
      <c r="B134" s="195" t="str">
        <f t="shared" si="28"/>
        <v/>
      </c>
      <c r="C134" s="507">
        <f>IF(D93="","-",+C133+1)</f>
        <v>2044</v>
      </c>
      <c r="D134" s="374">
        <f>IF(F133+SUM(E$99:E133)=D$92,F133,D$92-SUM(E$99:E133))</f>
        <v>569590.42638359824</v>
      </c>
      <c r="E134" s="522">
        <f>IF(+J96&lt;F133,J96,D134)</f>
        <v>70994.476190476184</v>
      </c>
      <c r="F134" s="523">
        <f t="shared" si="38"/>
        <v>498595.95019312203</v>
      </c>
      <c r="G134" s="523">
        <f t="shared" si="39"/>
        <v>534093.18828836014</v>
      </c>
      <c r="H134" s="526">
        <f t="shared" si="36"/>
        <v>131050.10239896053</v>
      </c>
      <c r="I134" s="577">
        <f t="shared" si="37"/>
        <v>131050.10239896053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>
      <c r="B135" s="195" t="str">
        <f t="shared" si="28"/>
        <v/>
      </c>
      <c r="C135" s="507">
        <f>IF(D93="","-",+C134+1)</f>
        <v>2045</v>
      </c>
      <c r="D135" s="374">
        <f>IF(F134+SUM(E$99:E134)=D$92,F134,D$92-SUM(E$99:E134))</f>
        <v>498595.95019312203</v>
      </c>
      <c r="E135" s="522">
        <f>IF(+J96&lt;F134,J96,D135)</f>
        <v>70994.476190476184</v>
      </c>
      <c r="F135" s="523">
        <f t="shared" si="38"/>
        <v>427601.47400264582</v>
      </c>
      <c r="G135" s="523">
        <f t="shared" si="39"/>
        <v>463098.71209788392</v>
      </c>
      <c r="H135" s="526">
        <f t="shared" si="36"/>
        <v>123067.19264003578</v>
      </c>
      <c r="I135" s="577">
        <f t="shared" si="37"/>
        <v>123067.19264003578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>
      <c r="B136" s="195" t="str">
        <f t="shared" si="28"/>
        <v/>
      </c>
      <c r="C136" s="507">
        <f>IF(D93="","-",+C135+1)</f>
        <v>2046</v>
      </c>
      <c r="D136" s="374">
        <f>IF(F135+SUM(E$99:E135)=D$92,F135,D$92-SUM(E$99:E135))</f>
        <v>427601.47400264582</v>
      </c>
      <c r="E136" s="522">
        <f>IF(+J96&lt;F135,J96,D136)</f>
        <v>70994.476190476184</v>
      </c>
      <c r="F136" s="523">
        <f t="shared" si="38"/>
        <v>356606.9978121696</v>
      </c>
      <c r="G136" s="523">
        <f t="shared" si="39"/>
        <v>392104.23590740771</v>
      </c>
      <c r="H136" s="526">
        <f t="shared" si="36"/>
        <v>115084.28288111102</v>
      </c>
      <c r="I136" s="577">
        <f t="shared" si="37"/>
        <v>115084.28288111102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>
      <c r="B137" s="195" t="str">
        <f t="shared" si="28"/>
        <v/>
      </c>
      <c r="C137" s="507">
        <f>IF(D93="","-",+C136+1)</f>
        <v>2047</v>
      </c>
      <c r="D137" s="374">
        <f>IF(F136+SUM(E$99:E136)=D$92,F136,D$92-SUM(E$99:E136))</f>
        <v>356606.9978121696</v>
      </c>
      <c r="E137" s="522">
        <f>IF(+J96&lt;F136,J96,D137)</f>
        <v>70994.476190476184</v>
      </c>
      <c r="F137" s="523">
        <f t="shared" si="38"/>
        <v>285612.52162169339</v>
      </c>
      <c r="G137" s="523">
        <f t="shared" si="39"/>
        <v>321109.7597169315</v>
      </c>
      <c r="H137" s="526">
        <f t="shared" si="36"/>
        <v>107101.37312218628</v>
      </c>
      <c r="I137" s="577">
        <f t="shared" si="37"/>
        <v>107101.37312218628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>
      <c r="B138" s="195" t="str">
        <f t="shared" si="28"/>
        <v/>
      </c>
      <c r="C138" s="507">
        <f>IF(D93="","-",+C137+1)</f>
        <v>2048</v>
      </c>
      <c r="D138" s="374">
        <f>IF(F137+SUM(E$99:E137)=D$92,F137,D$92-SUM(E$99:E137))</f>
        <v>285612.52162169339</v>
      </c>
      <c r="E138" s="522">
        <f>IF(+J96&lt;F137,J96,D138)</f>
        <v>70994.476190476184</v>
      </c>
      <c r="F138" s="523">
        <f t="shared" si="38"/>
        <v>214618.04543121721</v>
      </c>
      <c r="G138" s="523">
        <f t="shared" si="39"/>
        <v>250115.28352645529</v>
      </c>
      <c r="H138" s="526">
        <f t="shared" si="36"/>
        <v>99118.463363261544</v>
      </c>
      <c r="I138" s="577">
        <f t="shared" si="37"/>
        <v>99118.463363261544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>
      <c r="B139" s="195" t="str">
        <f t="shared" si="28"/>
        <v/>
      </c>
      <c r="C139" s="507">
        <f>IF(D93="","-",+C138+1)</f>
        <v>2049</v>
      </c>
      <c r="D139" s="374">
        <f>IF(F138+SUM(E$99:E138)=D$92,F138,D$92-SUM(E$99:E138))</f>
        <v>214618.04543121721</v>
      </c>
      <c r="E139" s="522">
        <f>IF(+J96&lt;F138,J96,D139)</f>
        <v>70994.476190476184</v>
      </c>
      <c r="F139" s="523">
        <f t="shared" si="38"/>
        <v>143623.56924074102</v>
      </c>
      <c r="G139" s="523">
        <f t="shared" si="39"/>
        <v>179120.80733597913</v>
      </c>
      <c r="H139" s="526">
        <f t="shared" si="36"/>
        <v>91135.553604336805</v>
      </c>
      <c r="I139" s="577">
        <f t="shared" si="37"/>
        <v>91135.553604336805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>
      <c r="B140" s="195" t="str">
        <f t="shared" si="28"/>
        <v/>
      </c>
      <c r="C140" s="507">
        <f>IF(D93="","-",+C139+1)</f>
        <v>2050</v>
      </c>
      <c r="D140" s="374">
        <f>IF(F139+SUM(E$99:E139)=D$92,F139,D$92-SUM(E$99:E139))</f>
        <v>143623.56924074102</v>
      </c>
      <c r="E140" s="522">
        <f>IF(+J96&lt;F139,J96,D140)</f>
        <v>70994.476190476184</v>
      </c>
      <c r="F140" s="523">
        <f t="shared" si="38"/>
        <v>72629.093050264841</v>
      </c>
      <c r="G140" s="523">
        <f t="shared" si="39"/>
        <v>108126.33114550293</v>
      </c>
      <c r="H140" s="526">
        <f t="shared" si="36"/>
        <v>83152.643845412065</v>
      </c>
      <c r="I140" s="577">
        <f t="shared" si="37"/>
        <v>83152.643845412065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>
      <c r="B141" s="195" t="str">
        <f t="shared" si="28"/>
        <v/>
      </c>
      <c r="C141" s="507">
        <f>IF(D93="","-",+C140+1)</f>
        <v>2051</v>
      </c>
      <c r="D141" s="374">
        <f>IF(F140+SUM(E$99:E140)=D$92,F140,D$92-SUM(E$99:E140))</f>
        <v>72629.093050264841</v>
      </c>
      <c r="E141" s="522">
        <f>IF(+J96&lt;F140,J96,D141)</f>
        <v>70994.476190476184</v>
      </c>
      <c r="F141" s="523">
        <f t="shared" si="38"/>
        <v>1634.6168597886572</v>
      </c>
      <c r="G141" s="523">
        <f t="shared" si="39"/>
        <v>37131.854955026749</v>
      </c>
      <c r="H141" s="526">
        <f t="shared" si="36"/>
        <v>75169.734086487326</v>
      </c>
      <c r="I141" s="577">
        <f t="shared" si="37"/>
        <v>75169.734086487326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>
      <c r="B142" s="195" t="str">
        <f t="shared" si="28"/>
        <v/>
      </c>
      <c r="C142" s="507">
        <f>IF(D93="","-",+C141+1)</f>
        <v>2052</v>
      </c>
      <c r="D142" s="374">
        <f>IF(F141+SUM(E$99:E141)=D$92,F141,D$92-SUM(E$99:E141))</f>
        <v>1634.6168597886572</v>
      </c>
      <c r="E142" s="522">
        <f>IF(+J96&lt;F141,J96,D142)</f>
        <v>1634.6168597886572</v>
      </c>
      <c r="F142" s="523">
        <f t="shared" si="38"/>
        <v>0</v>
      </c>
      <c r="G142" s="523">
        <f t="shared" si="39"/>
        <v>817.30842989432858</v>
      </c>
      <c r="H142" s="526">
        <f t="shared" si="36"/>
        <v>1726.5183680630453</v>
      </c>
      <c r="I142" s="577">
        <f t="shared" si="37"/>
        <v>1726.5183680630453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>
      <c r="B143" s="195" t="str">
        <f t="shared" si="28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8"/>
        <v>0</v>
      </c>
      <c r="G143" s="523">
        <f t="shared" si="39"/>
        <v>0</v>
      </c>
      <c r="H143" s="526">
        <f t="shared" si="36"/>
        <v>0</v>
      </c>
      <c r="I143" s="577">
        <f t="shared" si="37"/>
        <v>0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>
      <c r="B144" s="195" t="str">
        <f t="shared" si="28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8"/>
        <v>0</v>
      </c>
      <c r="G144" s="523">
        <f t="shared" si="39"/>
        <v>0</v>
      </c>
      <c r="H144" s="526">
        <f t="shared" si="36"/>
        <v>0</v>
      </c>
      <c r="I144" s="577">
        <f t="shared" si="37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>
      <c r="B145" s="195" t="str">
        <f t="shared" si="28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8"/>
        <v>0</v>
      </c>
      <c r="G145" s="523">
        <f t="shared" si="39"/>
        <v>0</v>
      </c>
      <c r="H145" s="526">
        <f t="shared" si="36"/>
        <v>0</v>
      </c>
      <c r="I145" s="577">
        <f t="shared" si="37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>
      <c r="B146" s="195" t="str">
        <f t="shared" si="28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8"/>
        <v>0</v>
      </c>
      <c r="G146" s="523">
        <f t="shared" si="39"/>
        <v>0</v>
      </c>
      <c r="H146" s="526">
        <f t="shared" si="36"/>
        <v>0</v>
      </c>
      <c r="I146" s="577">
        <f t="shared" si="37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>
      <c r="B147" s="195" t="str">
        <f t="shared" si="28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8"/>
        <v>0</v>
      </c>
      <c r="G147" s="523">
        <f t="shared" si="39"/>
        <v>0</v>
      </c>
      <c r="H147" s="526">
        <f t="shared" si="36"/>
        <v>0</v>
      </c>
      <c r="I147" s="577">
        <f t="shared" si="37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>
      <c r="B148" s="195" t="str">
        <f t="shared" si="28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8"/>
        <v>0</v>
      </c>
      <c r="G148" s="523">
        <f t="shared" si="39"/>
        <v>0</v>
      </c>
      <c r="H148" s="526">
        <f t="shared" si="36"/>
        <v>0</v>
      </c>
      <c r="I148" s="577">
        <f t="shared" si="37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>
      <c r="B149" s="195" t="str">
        <f t="shared" si="28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8"/>
        <v>0</v>
      </c>
      <c r="G149" s="523">
        <f t="shared" si="39"/>
        <v>0</v>
      </c>
      <c r="H149" s="526">
        <f t="shared" si="36"/>
        <v>0</v>
      </c>
      <c r="I149" s="577">
        <f t="shared" si="37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>
      <c r="B150" s="195" t="str">
        <f t="shared" si="28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8"/>
        <v>0</v>
      </c>
      <c r="G150" s="523">
        <f t="shared" si="39"/>
        <v>0</v>
      </c>
      <c r="H150" s="526">
        <f t="shared" si="36"/>
        <v>0</v>
      </c>
      <c r="I150" s="577">
        <f t="shared" si="37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>
      <c r="B151" s="195" t="str">
        <f t="shared" si="28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8"/>
        <v>0</v>
      </c>
      <c r="G151" s="523">
        <f t="shared" si="39"/>
        <v>0</v>
      </c>
      <c r="H151" s="526">
        <f t="shared" si="36"/>
        <v>0</v>
      </c>
      <c r="I151" s="577">
        <f t="shared" si="37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>
      <c r="B152" s="195" t="str">
        <f t="shared" si="28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8"/>
        <v>0</v>
      </c>
      <c r="G152" s="523">
        <f t="shared" si="39"/>
        <v>0</v>
      </c>
      <c r="H152" s="526">
        <f t="shared" si="36"/>
        <v>0</v>
      </c>
      <c r="I152" s="577">
        <f t="shared" si="37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>
      <c r="B153" s="195" t="str">
        <f t="shared" si="28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8"/>
        <v>0</v>
      </c>
      <c r="G153" s="523">
        <f t="shared" si="39"/>
        <v>0</v>
      </c>
      <c r="H153" s="526">
        <f t="shared" si="36"/>
        <v>0</v>
      </c>
      <c r="I153" s="577">
        <f t="shared" si="37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8"/>
        <v>0</v>
      </c>
      <c r="G154" s="528">
        <f t="shared" si="39"/>
        <v>0</v>
      </c>
      <c r="H154" s="530">
        <f t="shared" si="36"/>
        <v>0</v>
      </c>
      <c r="I154" s="579">
        <f t="shared" si="37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>
      <c r="C155" s="374" t="s">
        <v>78</v>
      </c>
      <c r="D155" s="375"/>
      <c r="E155" s="375">
        <f>SUM(E99:E154)</f>
        <v>2981767.9999999991</v>
      </c>
      <c r="F155" s="375"/>
      <c r="G155" s="375"/>
      <c r="H155" s="375">
        <f>SUM(H99:H154)</f>
        <v>10798254.130277971</v>
      </c>
      <c r="I155" s="375">
        <f>SUM(I99:I154)</f>
        <v>10798254.130277971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62"/>
  <sheetViews>
    <sheetView tabSelected="1" view="pageBreakPreview" zoomScale="80" zoomScaleNormal="100" zoomScaleSheetLayoutView="80" workbookViewId="0">
      <selection activeCell="A17" sqref="A1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3897015.3455155501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3897015.3455155501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666" t="s">
        <v>476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+SWE.WS.F.BPU.ATRR.Projected!L19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881633.92857142852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 t="shared" ref="K24:K29" si="9">G24</f>
        <v>5006432.1268862924</v>
      </c>
      <c r="L24" s="519">
        <f t="shared" si="7"/>
        <v>0</v>
      </c>
      <c r="M24" s="518">
        <f t="shared" ref="M24:M29" si="10"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 t="shared" si="9"/>
        <v>4736383.2047020355</v>
      </c>
      <c r="L25" s="519">
        <f t="shared" si="7"/>
        <v>0</v>
      </c>
      <c r="M25" s="518">
        <f t="shared" si="10"/>
        <v>4736383.2047020355</v>
      </c>
      <c r="N25" s="514">
        <f t="shared" si="8"/>
        <v>0</v>
      </c>
      <c r="O25" s="514">
        <f>+N25-L25</f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 t="shared" si="9"/>
        <v>4766417.7816179106</v>
      </c>
      <c r="L26" s="519">
        <f t="shared" si="7"/>
        <v>0</v>
      </c>
      <c r="M26" s="518">
        <f t="shared" si="10"/>
        <v>4766417.7816179106</v>
      </c>
      <c r="N26" s="514">
        <f t="shared" si="8"/>
        <v>0</v>
      </c>
      <c r="O26" s="514">
        <f>+N26-L26</f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903137.19512195117</v>
      </c>
      <c r="F27" s="515">
        <v>29042304.13203954</v>
      </c>
      <c r="G27" s="516">
        <v>4651634.3735952908</v>
      </c>
      <c r="H27" s="510">
        <v>4651634.3735952908</v>
      </c>
      <c r="I27" s="511">
        <f t="shared" si="0"/>
        <v>0</v>
      </c>
      <c r="J27" s="511"/>
      <c r="K27" s="518">
        <f t="shared" si="9"/>
        <v>4651634.3735952908</v>
      </c>
      <c r="L27" s="519">
        <f t="shared" ref="L27" si="11">IF(K27&lt;&gt;0,+G27-K27,0)</f>
        <v>0</v>
      </c>
      <c r="M27" s="518">
        <f t="shared" si="10"/>
        <v>4651634.3735952908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3828983.1330273524</v>
      </c>
      <c r="H28" s="510">
        <v>3828983.1330273524</v>
      </c>
      <c r="I28" s="511">
        <f t="shared" si="0"/>
        <v>0</v>
      </c>
      <c r="J28" s="511"/>
      <c r="K28" s="518">
        <f t="shared" si="9"/>
        <v>3828983.1330273524</v>
      </c>
      <c r="L28" s="519">
        <f t="shared" ref="L28" si="12">IF(K28&lt;&gt;0,+G28-K28,0)</f>
        <v>0</v>
      </c>
      <c r="M28" s="518">
        <f t="shared" si="10"/>
        <v>3828983.1330273524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28181173.318086058</v>
      </c>
      <c r="E29" s="516">
        <v>881633.92857142852</v>
      </c>
      <c r="F29" s="515">
        <v>27299539.389514629</v>
      </c>
      <c r="G29" s="516">
        <v>3822237.7831762447</v>
      </c>
      <c r="H29" s="510">
        <v>3822237.7831762447</v>
      </c>
      <c r="I29" s="511">
        <f t="shared" si="0"/>
        <v>0</v>
      </c>
      <c r="J29" s="511"/>
      <c r="K29" s="518">
        <f t="shared" si="9"/>
        <v>3822237.7831762447</v>
      </c>
      <c r="L29" s="519">
        <f t="shared" ref="L29" si="13">IF(K29&lt;&gt;0,+G29-K29,0)</f>
        <v>0</v>
      </c>
      <c r="M29" s="518">
        <f t="shared" si="10"/>
        <v>3822237.7831762447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23">
        <f>IF(F29+SUM(E$17:E29)=D$10,F29,D$10-SUM(E$17:E29))</f>
        <v>27257533.008346163</v>
      </c>
      <c r="E30" s="522">
        <f>IF(+I14&lt;F29,I14,D30)</f>
        <v>881633.92857142852</v>
      </c>
      <c r="F30" s="523">
        <f t="shared" ref="F30:F48" si="14">+D30-E30</f>
        <v>26375899.079774734</v>
      </c>
      <c r="G30" s="524">
        <f t="shared" ref="G30:G72" si="15">+I$12*((D30+F30)/2)+E30</f>
        <v>3897015.3455155501</v>
      </c>
      <c r="H30" s="491">
        <f t="shared" ref="H30:H72" si="16">+I$13*((D30+F30)/2)+E30</f>
        <v>3897015.3455155501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26375899.079774734</v>
      </c>
      <c r="E31" s="522">
        <f>IF(+I14&lt;F30,I14,D31)</f>
        <v>881633.92857142852</v>
      </c>
      <c r="F31" s="523">
        <f t="shared" si="14"/>
        <v>25494265.151203305</v>
      </c>
      <c r="G31" s="524">
        <f t="shared" si="15"/>
        <v>3797880.8146358631</v>
      </c>
      <c r="H31" s="491">
        <f t="shared" si="16"/>
        <v>3797880.8146358631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25494265.151203305</v>
      </c>
      <c r="E32" s="522">
        <f>IF(+I14&lt;F31,I14,D32)</f>
        <v>881633.92857142852</v>
      </c>
      <c r="F32" s="523">
        <f t="shared" si="14"/>
        <v>24612631.222631875</v>
      </c>
      <c r="G32" s="524">
        <f t="shared" si="15"/>
        <v>3698746.2837561746</v>
      </c>
      <c r="H32" s="491">
        <f t="shared" si="16"/>
        <v>3698746.2837561746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24612631.222631875</v>
      </c>
      <c r="E33" s="522">
        <f>IF(+I14&lt;F32,I14,D33)</f>
        <v>881633.92857142852</v>
      </c>
      <c r="F33" s="523">
        <f t="shared" si="14"/>
        <v>23730997.294060446</v>
      </c>
      <c r="G33" s="524">
        <f t="shared" si="15"/>
        <v>3599611.7528764876</v>
      </c>
      <c r="H33" s="491">
        <f t="shared" si="16"/>
        <v>3599611.7528764876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23730997.294060446</v>
      </c>
      <c r="E34" s="522">
        <f>IF(+I14&lt;F33,I14,D34)</f>
        <v>881633.92857142852</v>
      </c>
      <c r="F34" s="523">
        <f t="shared" si="14"/>
        <v>22849363.365489017</v>
      </c>
      <c r="G34" s="524">
        <f t="shared" si="15"/>
        <v>3500477.2219967991</v>
      </c>
      <c r="H34" s="491">
        <f t="shared" si="16"/>
        <v>3500477.2219967991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22849363.365489017</v>
      </c>
      <c r="E35" s="522">
        <f>IF(+I14&lt;F34,I14,D35)</f>
        <v>881633.92857142852</v>
      </c>
      <c r="F35" s="523">
        <f t="shared" si="14"/>
        <v>21967729.436917588</v>
      </c>
      <c r="G35" s="524">
        <f t="shared" si="15"/>
        <v>3401342.6911171121</v>
      </c>
      <c r="H35" s="491">
        <f t="shared" si="16"/>
        <v>3401342.6911171121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21967729.436917588</v>
      </c>
      <c r="E36" s="522">
        <f>IF(+I14&lt;F35,I14,D36)</f>
        <v>881633.92857142852</v>
      </c>
      <c r="F36" s="523">
        <f t="shared" si="14"/>
        <v>21086095.508346159</v>
      </c>
      <c r="G36" s="524">
        <f t="shared" si="15"/>
        <v>3302208.1602374236</v>
      </c>
      <c r="H36" s="491">
        <f t="shared" si="16"/>
        <v>3302208.1602374236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21086095.508346159</v>
      </c>
      <c r="E37" s="522">
        <f>IF(+I14&lt;F36,I14,D37)</f>
        <v>881633.92857142852</v>
      </c>
      <c r="F37" s="523">
        <f t="shared" si="14"/>
        <v>20204461.57977473</v>
      </c>
      <c r="G37" s="524">
        <f t="shared" si="15"/>
        <v>3203073.6293577366</v>
      </c>
      <c r="H37" s="491">
        <f t="shared" si="16"/>
        <v>3203073.6293577366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20204461.57977473</v>
      </c>
      <c r="E38" s="522">
        <f>IF(+I14&lt;F37,I14,D38)</f>
        <v>881633.92857142852</v>
      </c>
      <c r="F38" s="523">
        <f t="shared" si="14"/>
        <v>19322827.651203301</v>
      </c>
      <c r="G38" s="524">
        <f t="shared" si="15"/>
        <v>3103939.0984780481</v>
      </c>
      <c r="H38" s="491">
        <f t="shared" si="16"/>
        <v>3103939.0984780481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19322827.651203301</v>
      </c>
      <c r="E39" s="522">
        <f>IF(+I14&lt;F38,I14,D39)</f>
        <v>881633.92857142852</v>
      </c>
      <c r="F39" s="523">
        <f t="shared" si="14"/>
        <v>18441193.722631872</v>
      </c>
      <c r="G39" s="524">
        <f t="shared" si="15"/>
        <v>3004804.5675983611</v>
      </c>
      <c r="H39" s="491">
        <f t="shared" si="16"/>
        <v>3004804.5675983611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18441193.722631872</v>
      </c>
      <c r="E40" s="522">
        <f>IF(+I14&lt;F39,I14,D40)</f>
        <v>881633.92857142852</v>
      </c>
      <c r="F40" s="523">
        <f t="shared" si="14"/>
        <v>17559559.794060443</v>
      </c>
      <c r="G40" s="524">
        <f t="shared" si="15"/>
        <v>2905670.0367186726</v>
      </c>
      <c r="H40" s="491">
        <f t="shared" si="16"/>
        <v>2905670.0367186726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17559559.794060443</v>
      </c>
      <c r="E41" s="522">
        <f>IF(+I14&lt;F40,I14,D41)</f>
        <v>881633.92857142852</v>
      </c>
      <c r="F41" s="523">
        <f t="shared" si="14"/>
        <v>16677925.865489013</v>
      </c>
      <c r="G41" s="524">
        <f t="shared" si="15"/>
        <v>2806535.5058389851</v>
      </c>
      <c r="H41" s="491">
        <f t="shared" si="16"/>
        <v>2806535.5058389851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16677925.865489013</v>
      </c>
      <c r="E42" s="522">
        <f>IF(+I14&lt;F41,I14,D42)</f>
        <v>881633.92857142852</v>
      </c>
      <c r="F42" s="523">
        <f t="shared" si="14"/>
        <v>15796291.936917584</v>
      </c>
      <c r="G42" s="524">
        <f t="shared" si="15"/>
        <v>2707400.9749592971</v>
      </c>
      <c r="H42" s="491">
        <f t="shared" si="16"/>
        <v>2707400.9749592971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15796291.936917584</v>
      </c>
      <c r="E43" s="522">
        <f>IF(+I14&lt;F42,I14,D43)</f>
        <v>881633.92857142852</v>
      </c>
      <c r="F43" s="523">
        <f t="shared" si="14"/>
        <v>14914658.008346155</v>
      </c>
      <c r="G43" s="524">
        <f t="shared" si="15"/>
        <v>2608266.4440796096</v>
      </c>
      <c r="H43" s="491">
        <f t="shared" si="16"/>
        <v>2608266.4440796096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14914658.008346155</v>
      </c>
      <c r="E44" s="522">
        <f>IF(+I14&lt;F43,I14,D44)</f>
        <v>881633.92857142852</v>
      </c>
      <c r="F44" s="523">
        <f t="shared" si="14"/>
        <v>14033024.079774726</v>
      </c>
      <c r="G44" s="524">
        <f t="shared" si="15"/>
        <v>2509131.9131999216</v>
      </c>
      <c r="H44" s="491">
        <f t="shared" si="16"/>
        <v>2509131.9131999216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14033024.079774726</v>
      </c>
      <c r="E45" s="522">
        <f>IF(+I14&lt;F44,I14,D45)</f>
        <v>881633.92857142852</v>
      </c>
      <c r="F45" s="523">
        <f t="shared" si="14"/>
        <v>13151390.151203297</v>
      </c>
      <c r="G45" s="524">
        <f t="shared" si="15"/>
        <v>2409997.3823202341</v>
      </c>
      <c r="H45" s="491">
        <f t="shared" si="16"/>
        <v>2409997.3823202341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13151390.151203297</v>
      </c>
      <c r="E46" s="522">
        <f>IF(+I14&lt;F45,I14,D46)</f>
        <v>881633.92857142852</v>
      </c>
      <c r="F46" s="523">
        <f t="shared" si="14"/>
        <v>12269756.222631868</v>
      </c>
      <c r="G46" s="524">
        <f t="shared" si="15"/>
        <v>2310862.8514405461</v>
      </c>
      <c r="H46" s="491">
        <f t="shared" si="16"/>
        <v>2310862.8514405461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12269756.222631868</v>
      </c>
      <c r="E47" s="522">
        <f>IF(+I14&lt;F46,I14,D47)</f>
        <v>881633.92857142852</v>
      </c>
      <c r="F47" s="523">
        <f t="shared" si="14"/>
        <v>11388122.294060439</v>
      </c>
      <c r="G47" s="524">
        <f t="shared" si="15"/>
        <v>2211728.3205608586</v>
      </c>
      <c r="H47" s="491">
        <f t="shared" si="16"/>
        <v>2211728.3205608586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11388122.294060439</v>
      </c>
      <c r="E48" s="522">
        <f>IF(+I14&lt;F47,I14,D48)</f>
        <v>881633.92857142852</v>
      </c>
      <c r="F48" s="523">
        <f t="shared" si="14"/>
        <v>10506488.36548901</v>
      </c>
      <c r="G48" s="524">
        <f t="shared" si="15"/>
        <v>2112593.7896811706</v>
      </c>
      <c r="H48" s="491">
        <f t="shared" si="16"/>
        <v>2112593.7896811706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10506488.36548901</v>
      </c>
      <c r="E49" s="522">
        <f>IF(+I14&lt;F48,I14,D49)</f>
        <v>881633.92857142852</v>
      </c>
      <c r="F49" s="523">
        <f t="shared" ref="F49:F72" si="17">+D49-E49</f>
        <v>9624854.4369175807</v>
      </c>
      <c r="G49" s="524">
        <f t="shared" si="15"/>
        <v>2013459.2588014831</v>
      </c>
      <c r="H49" s="491">
        <f t="shared" si="16"/>
        <v>2013459.2588014831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9624854.4369175807</v>
      </c>
      <c r="E50" s="522">
        <f>IF(+I14&lt;F49,I14,D50)</f>
        <v>881633.92857142852</v>
      </c>
      <c r="F50" s="523">
        <f t="shared" si="17"/>
        <v>8743220.5083461516</v>
      </c>
      <c r="G50" s="524">
        <f t="shared" si="15"/>
        <v>1914324.7279217951</v>
      </c>
      <c r="H50" s="491">
        <f t="shared" si="16"/>
        <v>1914324.7279217951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8743220.5083461516</v>
      </c>
      <c r="E51" s="522">
        <f>IF(+I14&lt;F50,I14,D51)</f>
        <v>881633.92857142852</v>
      </c>
      <c r="F51" s="523">
        <f t="shared" si="17"/>
        <v>7861586.5797747234</v>
      </c>
      <c r="G51" s="524">
        <f t="shared" si="15"/>
        <v>1815190.1970421076</v>
      </c>
      <c r="H51" s="491">
        <f t="shared" si="16"/>
        <v>1815190.1970421076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7861586.5797747234</v>
      </c>
      <c r="E52" s="522">
        <f>IF(+I14&lt;F51,I14,D52)</f>
        <v>881633.92857142852</v>
      </c>
      <c r="F52" s="523">
        <f t="shared" si="17"/>
        <v>6979952.6512032952</v>
      </c>
      <c r="G52" s="524">
        <f t="shared" si="15"/>
        <v>1716055.6661624201</v>
      </c>
      <c r="H52" s="491">
        <f t="shared" si="16"/>
        <v>1716055.6661624201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6979952.6512032952</v>
      </c>
      <c r="E53" s="522">
        <f>IF(+I14&lt;F52,I14,D53)</f>
        <v>881633.92857142852</v>
      </c>
      <c r="F53" s="523">
        <f t="shared" si="17"/>
        <v>6098318.722631867</v>
      </c>
      <c r="G53" s="524">
        <f t="shared" si="15"/>
        <v>1616921.1352827321</v>
      </c>
      <c r="H53" s="491">
        <f t="shared" si="16"/>
        <v>1616921.1352827321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6098318.722631867</v>
      </c>
      <c r="E54" s="522">
        <f>IF(+I14&lt;F53,I14,D54)</f>
        <v>881633.92857142852</v>
      </c>
      <c r="F54" s="523">
        <f t="shared" si="17"/>
        <v>5216684.7940604389</v>
      </c>
      <c r="G54" s="524">
        <f t="shared" si="15"/>
        <v>1517786.6044030446</v>
      </c>
      <c r="H54" s="491">
        <f t="shared" si="16"/>
        <v>1517786.6044030446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5216684.7940604389</v>
      </c>
      <c r="E55" s="522">
        <f>IF(+I14&lt;F54,I14,D55)</f>
        <v>881633.92857142852</v>
      </c>
      <c r="F55" s="523">
        <f t="shared" si="17"/>
        <v>4335050.8654890107</v>
      </c>
      <c r="G55" s="524">
        <f t="shared" si="15"/>
        <v>1418652.073523357</v>
      </c>
      <c r="H55" s="491">
        <f t="shared" si="16"/>
        <v>1418652.073523357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4335050.8654890107</v>
      </c>
      <c r="E56" s="522">
        <f>IF(+I14&lt;F55,I14,D56)</f>
        <v>881633.92857142852</v>
      </c>
      <c r="F56" s="523">
        <f t="shared" si="17"/>
        <v>3453416.9369175821</v>
      </c>
      <c r="G56" s="524">
        <f t="shared" si="15"/>
        <v>1319517.5426436693</v>
      </c>
      <c r="H56" s="491">
        <f t="shared" si="16"/>
        <v>1319517.5426436693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3453416.9369175821</v>
      </c>
      <c r="E57" s="522">
        <f>IF(+I14&lt;F56,I14,D57)</f>
        <v>881633.92857142852</v>
      </c>
      <c r="F57" s="523">
        <f t="shared" si="17"/>
        <v>2571783.0083461534</v>
      </c>
      <c r="G57" s="524">
        <f t="shared" si="15"/>
        <v>1220383.0117639815</v>
      </c>
      <c r="H57" s="491">
        <f t="shared" si="16"/>
        <v>1220383.0117639815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2571783.0083461534</v>
      </c>
      <c r="E58" s="522">
        <f>IF(+I14&lt;F57,I14,D58)</f>
        <v>881633.92857142852</v>
      </c>
      <c r="F58" s="523">
        <f t="shared" si="17"/>
        <v>1690149.0797747248</v>
      </c>
      <c r="G58" s="524">
        <f t="shared" si="15"/>
        <v>1121248.4808842938</v>
      </c>
      <c r="H58" s="491">
        <f t="shared" si="16"/>
        <v>1121248.4808842938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1690149.0797747248</v>
      </c>
      <c r="E59" s="522">
        <f>IF(+I14&lt;F58,I14,D59)</f>
        <v>881633.92857142852</v>
      </c>
      <c r="F59" s="523">
        <f t="shared" si="17"/>
        <v>808515.15120329626</v>
      </c>
      <c r="G59" s="524">
        <f t="shared" si="15"/>
        <v>1022113.9500046062</v>
      </c>
      <c r="H59" s="491">
        <f t="shared" si="16"/>
        <v>1022113.9500046062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808515.15120329626</v>
      </c>
      <c r="E60" s="522">
        <f>IF(+I14&lt;F59,I14,D60)</f>
        <v>808515.15120329626</v>
      </c>
      <c r="F60" s="523">
        <f t="shared" si="17"/>
        <v>0</v>
      </c>
      <c r="G60" s="524">
        <f t="shared" si="15"/>
        <v>853971.5291999632</v>
      </c>
      <c r="H60" s="491">
        <f t="shared" si="16"/>
        <v>853971.5291999632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15"/>
        <v>0</v>
      </c>
      <c r="H61" s="491">
        <f t="shared" si="16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15"/>
        <v>0</v>
      </c>
      <c r="H62" s="491">
        <f t="shared" si="16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15"/>
        <v>0</v>
      </c>
      <c r="H63" s="491">
        <f t="shared" si="16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15"/>
        <v>0</v>
      </c>
      <c r="H64" s="491">
        <f t="shared" si="16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15"/>
        <v>0</v>
      </c>
      <c r="H65" s="491">
        <f t="shared" si="16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15"/>
        <v>0</v>
      </c>
      <c r="H66" s="491">
        <f t="shared" si="16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15"/>
        <v>0</v>
      </c>
      <c r="H67" s="491">
        <f t="shared" si="16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15"/>
        <v>0</v>
      </c>
      <c r="H68" s="491">
        <f t="shared" si="16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15"/>
        <v>0</v>
      </c>
      <c r="H69" s="491">
        <f t="shared" si="16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15"/>
        <v>0</v>
      </c>
      <c r="H70" s="491">
        <f t="shared" si="16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15"/>
        <v>0</v>
      </c>
      <c r="H71" s="491">
        <f t="shared" si="16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15"/>
        <v>0</v>
      </c>
      <c r="H72" s="471">
        <f t="shared" si="16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37028624.999999993</v>
      </c>
      <c r="F73" s="375"/>
      <c r="G73" s="375">
        <f>SUM(G17:G72)</f>
        <v>130258591.97314122</v>
      </c>
      <c r="H73" s="375">
        <f>SUM(H17:H72)</f>
        <v>130258591.97314122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3828983.1330273524</v>
      </c>
      <c r="N87" s="546">
        <f>IF(J92&lt;D11,0,VLOOKUP(J92,C17:O72,11))</f>
        <v>3828983.1330273524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4005775.1149744629</v>
      </c>
      <c r="N88" s="550">
        <f>IF(J92&lt;D11,0,VLOOKUP(J92,C99:P154,7))</f>
        <v>4005775.1149744629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176791.9819471105</v>
      </c>
      <c r="N89" s="555">
        <f>+N88-N87</f>
        <v>176791.9819471105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0.11244409688307042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0.11244409688307042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881633.92857142852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22">+I99-H99</f>
        <v>0</v>
      </c>
      <c r="K99" s="514"/>
      <c r="L99" s="512">
        <f t="shared" ref="L99:L104" si="23">H99</f>
        <v>451544</v>
      </c>
      <c r="M99" s="513">
        <f t="shared" ref="M99:M130" si="24">IF(L99&lt;&gt;0,+H99-L99,0)</f>
        <v>0</v>
      </c>
      <c r="N99" s="512">
        <f t="shared" ref="N99:N104" si="25">I99</f>
        <v>451544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22"/>
        <v>0</v>
      </c>
      <c r="K100" s="514"/>
      <c r="L100" s="518">
        <f t="shared" si="23"/>
        <v>1112732.9651723914</v>
      </c>
      <c r="M100" s="519">
        <f t="shared" si="24"/>
        <v>0</v>
      </c>
      <c r="N100" s="518">
        <f t="shared" si="25"/>
        <v>1112732.9651723914</v>
      </c>
      <c r="O100" s="514">
        <f t="shared" si="26"/>
        <v>0</v>
      </c>
      <c r="P100" s="514">
        <f t="shared" si="27"/>
        <v>0</v>
      </c>
      <c r="Q100" s="269"/>
    </row>
    <row r="101" spans="1:17">
      <c r="B101" s="195" t="str">
        <f t="shared" ref="B101:B154" si="28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22"/>
        <v>0</v>
      </c>
      <c r="K101" s="514"/>
      <c r="L101" s="518">
        <f t="shared" si="23"/>
        <v>3568989.8996136081</v>
      </c>
      <c r="M101" s="519">
        <f t="shared" si="24"/>
        <v>0</v>
      </c>
      <c r="N101" s="518">
        <f t="shared" si="25"/>
        <v>3568989.8996136081</v>
      </c>
      <c r="O101" s="514">
        <f t="shared" si="26"/>
        <v>0</v>
      </c>
      <c r="P101" s="514">
        <f t="shared" si="27"/>
        <v>0</v>
      </c>
      <c r="Q101" s="269"/>
    </row>
    <row r="102" spans="1:17">
      <c r="B102" s="195" t="str">
        <f t="shared" si="28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22"/>
        <v>0</v>
      </c>
      <c r="K102" s="514"/>
      <c r="L102" s="518">
        <f t="shared" si="23"/>
        <v>4898170.4869055999</v>
      </c>
      <c r="M102" s="519">
        <f t="shared" si="24"/>
        <v>0</v>
      </c>
      <c r="N102" s="518">
        <f t="shared" si="25"/>
        <v>4898170.4869055999</v>
      </c>
      <c r="O102" s="514">
        <f t="shared" si="26"/>
        <v>0</v>
      </c>
      <c r="P102" s="514">
        <f t="shared" si="27"/>
        <v>0</v>
      </c>
      <c r="Q102" s="269"/>
    </row>
    <row r="103" spans="1:17">
      <c r="B103" s="195" t="str">
        <f t="shared" si="28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23"/>
        <v>5624051.2967773527</v>
      </c>
      <c r="M103" s="519">
        <f t="shared" ref="M103:M108" si="29">IF(L103&lt;&gt;0,+H103-L103,0)</f>
        <v>0</v>
      </c>
      <c r="N103" s="518">
        <f t="shared" si="25"/>
        <v>5624051.2967773527</v>
      </c>
      <c r="O103" s="514">
        <f t="shared" ref="O103:O108" si="30"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23"/>
        <v>5542534.9256215226</v>
      </c>
      <c r="M104" s="519">
        <f t="shared" si="29"/>
        <v>0</v>
      </c>
      <c r="N104" s="518">
        <f t="shared" si="25"/>
        <v>5542534.9256215226</v>
      </c>
      <c r="O104" s="514">
        <f t="shared" si="30"/>
        <v>0</v>
      </c>
      <c r="P104" s="514">
        <f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22"/>
        <v>0</v>
      </c>
      <c r="K105" s="514"/>
      <c r="L105" s="518">
        <f t="shared" ref="L105:L110" si="31">H105</f>
        <v>5283899.7839213237</v>
      </c>
      <c r="M105" s="519">
        <f t="shared" si="29"/>
        <v>0</v>
      </c>
      <c r="N105" s="518">
        <f t="shared" ref="N105:N110" si="32">I105</f>
        <v>5283899.7839213237</v>
      </c>
      <c r="O105" s="514">
        <f t="shared" si="30"/>
        <v>0</v>
      </c>
      <c r="P105" s="514">
        <f>+O105-M105</f>
        <v>0</v>
      </c>
      <c r="Q105" s="269"/>
    </row>
    <row r="106" spans="1:17">
      <c r="B106" s="195" t="str">
        <f t="shared" si="28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22"/>
        <v>0</v>
      </c>
      <c r="K106" s="514"/>
      <c r="L106" s="518">
        <f t="shared" si="31"/>
        <v>4991780.4266921831</v>
      </c>
      <c r="M106" s="519">
        <f t="shared" si="29"/>
        <v>0</v>
      </c>
      <c r="N106" s="518">
        <f t="shared" si="32"/>
        <v>4991780.4266921831</v>
      </c>
      <c r="O106" s="514">
        <f t="shared" si="30"/>
        <v>0</v>
      </c>
      <c r="P106" s="514">
        <f>+O106-M106</f>
        <v>0</v>
      </c>
      <c r="Q106" s="269"/>
    </row>
    <row r="107" spans="1:17">
      <c r="B107" s="195" t="str">
        <f t="shared" si="28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22"/>
        <v>0</v>
      </c>
      <c r="K107" s="514"/>
      <c r="L107" s="518">
        <f t="shared" si="31"/>
        <v>4728177.1448464729</v>
      </c>
      <c r="M107" s="519">
        <f t="shared" si="29"/>
        <v>0</v>
      </c>
      <c r="N107" s="518">
        <f t="shared" si="32"/>
        <v>4728177.1448464729</v>
      </c>
      <c r="O107" s="514">
        <f t="shared" si="30"/>
        <v>0</v>
      </c>
      <c r="P107" s="514">
        <f>+O107-M107</f>
        <v>0</v>
      </c>
      <c r="Q107" s="269"/>
    </row>
    <row r="108" spans="1:17">
      <c r="B108" s="195" t="str">
        <f t="shared" si="28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22"/>
        <v>0</v>
      </c>
      <c r="K108" s="514"/>
      <c r="L108" s="518">
        <f t="shared" si="31"/>
        <v>4132628.5322350259</v>
      </c>
      <c r="M108" s="519">
        <f t="shared" si="29"/>
        <v>0</v>
      </c>
      <c r="N108" s="518">
        <f t="shared" si="32"/>
        <v>4132628.5322350259</v>
      </c>
      <c r="O108" s="514">
        <f t="shared" si="30"/>
        <v>0</v>
      </c>
      <c r="P108" s="514">
        <f t="shared" si="27"/>
        <v>0</v>
      </c>
      <c r="Q108" s="269"/>
    </row>
    <row r="109" spans="1:17">
      <c r="B109" s="195" t="str">
        <f t="shared" si="28"/>
        <v/>
      </c>
      <c r="C109" s="507">
        <f>IF(D93="","-",+C108+1)</f>
        <v>2019</v>
      </c>
      <c r="D109" s="508">
        <v>30343779.92065743</v>
      </c>
      <c r="E109" s="516">
        <v>861130.81395348837</v>
      </c>
      <c r="F109" s="515">
        <v>29482649.106703941</v>
      </c>
      <c r="G109" s="515">
        <v>29913214.513680685</v>
      </c>
      <c r="H109" s="516">
        <v>4063057.6443278007</v>
      </c>
      <c r="I109" s="510">
        <v>4063057.6443278007</v>
      </c>
      <c r="J109" s="514">
        <f t="shared" si="22"/>
        <v>0</v>
      </c>
      <c r="K109" s="514"/>
      <c r="L109" s="518">
        <f t="shared" si="31"/>
        <v>4063057.6443278007</v>
      </c>
      <c r="M109" s="519">
        <f t="shared" ref="M109:M110" si="33">IF(L109&lt;&gt;0,+H109-L109,0)</f>
        <v>0</v>
      </c>
      <c r="N109" s="518">
        <f t="shared" si="32"/>
        <v>4063057.6443278007</v>
      </c>
      <c r="O109" s="514">
        <f t="shared" si="26"/>
        <v>0</v>
      </c>
      <c r="P109" s="514">
        <f t="shared" si="27"/>
        <v>0</v>
      </c>
      <c r="Q109" s="269"/>
    </row>
    <row r="110" spans="1:17">
      <c r="B110" s="195" t="str">
        <f t="shared" si="28"/>
        <v/>
      </c>
      <c r="C110" s="507">
        <f>IF(D93="","-",+C109+1)</f>
        <v>2020</v>
      </c>
      <c r="D110" s="508">
        <v>29482649.106703941</v>
      </c>
      <c r="E110" s="516">
        <v>881633.92857142852</v>
      </c>
      <c r="F110" s="515">
        <v>28601015.178132512</v>
      </c>
      <c r="G110" s="515">
        <v>29041832.142418228</v>
      </c>
      <c r="H110" s="516">
        <v>4005775.1149744629</v>
      </c>
      <c r="I110" s="510">
        <v>4005775.1149744629</v>
      </c>
      <c r="J110" s="514">
        <f t="shared" si="22"/>
        <v>0</v>
      </c>
      <c r="K110" s="514"/>
      <c r="L110" s="518">
        <f t="shared" si="31"/>
        <v>4005775.1149744629</v>
      </c>
      <c r="M110" s="519">
        <f t="shared" si="33"/>
        <v>0</v>
      </c>
      <c r="N110" s="518">
        <f t="shared" si="32"/>
        <v>4005775.1149744629</v>
      </c>
      <c r="O110" s="514">
        <f t="shared" si="26"/>
        <v>0</v>
      </c>
      <c r="P110" s="514">
        <f t="shared" si="27"/>
        <v>0</v>
      </c>
      <c r="Q110" s="269"/>
    </row>
    <row r="111" spans="1:17">
      <c r="B111" s="195" t="str">
        <f t="shared" si="28"/>
        <v/>
      </c>
      <c r="C111" s="507">
        <f>IF(D93="","-",+C110+1)</f>
        <v>2021</v>
      </c>
      <c r="D111" s="374">
        <f>IF(F110+SUM(E$99:E110)=D$92,F110,D$92-SUM(E$99:E110))</f>
        <v>28601015.178132512</v>
      </c>
      <c r="E111" s="522">
        <f>IF(+J96&lt;F110,J96,D111)</f>
        <v>881633.92857142852</v>
      </c>
      <c r="F111" s="523">
        <f t="shared" ref="F111:F130" si="34">+D111-E111</f>
        <v>27719381.249561083</v>
      </c>
      <c r="G111" s="523">
        <f t="shared" ref="G111:G130" si="35">+(F111+D111)/2</f>
        <v>28160198.213846795</v>
      </c>
      <c r="H111" s="526">
        <f>+J$94*G111+E111</f>
        <v>4048081.9847756843</v>
      </c>
      <c r="I111" s="577">
        <f>+J$95*G111+E111</f>
        <v>4048081.9847756843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>
      <c r="B112" s="195" t="str">
        <f t="shared" si="28"/>
        <v/>
      </c>
      <c r="C112" s="507">
        <f>IF(D93="","-",+C111+1)</f>
        <v>2022</v>
      </c>
      <c r="D112" s="374">
        <f>IF(F111+SUM(E$99:E111)=D$92,F111,D$92-SUM(E$99:E111))</f>
        <v>27719381.249561083</v>
      </c>
      <c r="E112" s="522">
        <f>IF(+J96&lt;F111,J96,D112)</f>
        <v>881633.92857142852</v>
      </c>
      <c r="F112" s="523">
        <f t="shared" si="34"/>
        <v>26837747.320989653</v>
      </c>
      <c r="G112" s="523">
        <f t="shared" si="35"/>
        <v>27278564.28527537</v>
      </c>
      <c r="H112" s="526">
        <f>+J$94*G112+E112</f>
        <v>3948947.4538959968</v>
      </c>
      <c r="I112" s="577">
        <f>+J$95*G112+E112</f>
        <v>3948947.4538959968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>
      <c r="B113" s="195" t="str">
        <f t="shared" si="28"/>
        <v/>
      </c>
      <c r="C113" s="507">
        <f>IF(D93="","-",+C112+1)</f>
        <v>2023</v>
      </c>
      <c r="D113" s="374">
        <f>IF(F112+SUM(E$99:E112)=D$92,F112,D$92-SUM(E$99:E112))</f>
        <v>26837747.320989653</v>
      </c>
      <c r="E113" s="522">
        <f>IF(+J96&lt;F112,J96,D113)</f>
        <v>881633.92857142852</v>
      </c>
      <c r="F113" s="523">
        <f t="shared" si="34"/>
        <v>25956113.392418224</v>
      </c>
      <c r="G113" s="523">
        <f t="shared" si="35"/>
        <v>26396930.356703937</v>
      </c>
      <c r="H113" s="526">
        <f t="shared" ref="H113:H154" si="36">+J$94*G113+E113</f>
        <v>3849812.9230163088</v>
      </c>
      <c r="I113" s="577">
        <f t="shared" ref="I113:I154" si="37">+J$95*G113+E113</f>
        <v>3849812.9230163088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>
      <c r="B114" s="195" t="str">
        <f t="shared" si="28"/>
        <v/>
      </c>
      <c r="C114" s="507">
        <f>IF(D93="","-",+C113+1)</f>
        <v>2024</v>
      </c>
      <c r="D114" s="374">
        <f>IF(F113+SUM(E$99:E113)=D$92,F113,D$92-SUM(E$99:E113))</f>
        <v>25956113.392418224</v>
      </c>
      <c r="E114" s="522">
        <f>IF(+J96&lt;F113,J96,D114)</f>
        <v>881633.92857142852</v>
      </c>
      <c r="F114" s="523">
        <f t="shared" si="34"/>
        <v>25074479.463846795</v>
      </c>
      <c r="G114" s="523">
        <f t="shared" si="35"/>
        <v>25515296.428132512</v>
      </c>
      <c r="H114" s="526">
        <f t="shared" si="36"/>
        <v>3750678.3921366213</v>
      </c>
      <c r="I114" s="577">
        <f t="shared" si="37"/>
        <v>3750678.3921366213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>
      <c r="B115" s="195" t="str">
        <f t="shared" si="28"/>
        <v/>
      </c>
      <c r="C115" s="507">
        <f>IF(D93="","-",+C114+1)</f>
        <v>2025</v>
      </c>
      <c r="D115" s="374">
        <f>IF(F114+SUM(E$99:E114)=D$92,F114,D$92-SUM(E$99:E114))</f>
        <v>25074479.463846795</v>
      </c>
      <c r="E115" s="522">
        <f>IF(+J96&lt;F114,J96,D115)</f>
        <v>881633.92857142852</v>
      </c>
      <c r="F115" s="523">
        <f t="shared" si="34"/>
        <v>24192845.535275366</v>
      </c>
      <c r="G115" s="523">
        <f t="shared" si="35"/>
        <v>24633662.499561079</v>
      </c>
      <c r="H115" s="526">
        <f t="shared" si="36"/>
        <v>3651543.8612569333</v>
      </c>
      <c r="I115" s="577">
        <f t="shared" si="37"/>
        <v>3651543.8612569333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>
      <c r="B116" s="195" t="str">
        <f t="shared" si="28"/>
        <v/>
      </c>
      <c r="C116" s="507">
        <f>IF(D93="","-",+C115+1)</f>
        <v>2026</v>
      </c>
      <c r="D116" s="374">
        <f>IF(F115+SUM(E$99:E115)=D$92,F115,D$92-SUM(E$99:E115))</f>
        <v>24192845.535275366</v>
      </c>
      <c r="E116" s="522">
        <f>IF(+J96&lt;F115,J96,D116)</f>
        <v>881633.92857142852</v>
      </c>
      <c r="F116" s="523">
        <f t="shared" si="34"/>
        <v>23311211.606703937</v>
      </c>
      <c r="G116" s="523">
        <f t="shared" si="35"/>
        <v>23752028.570989653</v>
      </c>
      <c r="H116" s="526">
        <f t="shared" si="36"/>
        <v>3552409.3303772458</v>
      </c>
      <c r="I116" s="577">
        <f t="shared" si="37"/>
        <v>3552409.3303772458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>
      <c r="B117" s="195" t="str">
        <f t="shared" si="28"/>
        <v/>
      </c>
      <c r="C117" s="507">
        <f>IF(D93="","-",+C116+1)</f>
        <v>2027</v>
      </c>
      <c r="D117" s="374">
        <f>IF(F116+SUM(E$99:E116)=D$92,F116,D$92-SUM(E$99:E116))</f>
        <v>23311211.606703937</v>
      </c>
      <c r="E117" s="522">
        <f>IF(+J96&lt;F116,J96,D117)</f>
        <v>881633.92857142852</v>
      </c>
      <c r="F117" s="523">
        <f t="shared" si="34"/>
        <v>22429577.678132508</v>
      </c>
      <c r="G117" s="523">
        <f t="shared" si="35"/>
        <v>22870394.642418221</v>
      </c>
      <c r="H117" s="526">
        <f t="shared" si="36"/>
        <v>3453274.7994975578</v>
      </c>
      <c r="I117" s="577">
        <f t="shared" si="37"/>
        <v>3453274.7994975578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>
      <c r="B118" s="195" t="str">
        <f t="shared" si="28"/>
        <v/>
      </c>
      <c r="C118" s="507">
        <f>IF(D93="","-",+C117+1)</f>
        <v>2028</v>
      </c>
      <c r="D118" s="374">
        <f>IF(F117+SUM(E$99:E117)=D$92,F117,D$92-SUM(E$99:E117))</f>
        <v>22429577.678132508</v>
      </c>
      <c r="E118" s="522">
        <f>IF(+J96&lt;F117,J96,D118)</f>
        <v>881633.92857142852</v>
      </c>
      <c r="F118" s="523">
        <f t="shared" si="34"/>
        <v>21547943.749561079</v>
      </c>
      <c r="G118" s="523">
        <f t="shared" si="35"/>
        <v>21988760.713846795</v>
      </c>
      <c r="H118" s="526">
        <f t="shared" si="36"/>
        <v>3354140.2686178703</v>
      </c>
      <c r="I118" s="577">
        <f t="shared" si="37"/>
        <v>3354140.2686178703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>
      <c r="B119" s="195" t="str">
        <f t="shared" si="28"/>
        <v/>
      </c>
      <c r="C119" s="507">
        <f>IF(D93="","-",+C118+1)</f>
        <v>2029</v>
      </c>
      <c r="D119" s="374">
        <f>IF(F118+SUM(E$99:E118)=D$92,F118,D$92-SUM(E$99:E118))</f>
        <v>21547943.749561079</v>
      </c>
      <c r="E119" s="522">
        <f>IF(+J96&lt;F118,J96,D119)</f>
        <v>881633.92857142852</v>
      </c>
      <c r="F119" s="523">
        <f t="shared" si="34"/>
        <v>20666309.82098965</v>
      </c>
      <c r="G119" s="523">
        <f t="shared" si="35"/>
        <v>21107126.785275362</v>
      </c>
      <c r="H119" s="526">
        <f t="shared" si="36"/>
        <v>3255005.7377381823</v>
      </c>
      <c r="I119" s="577">
        <f t="shared" si="37"/>
        <v>3255005.7377381823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>
      <c r="B120" s="195" t="str">
        <f t="shared" si="28"/>
        <v/>
      </c>
      <c r="C120" s="507">
        <f>IF(D93="","-",+C119+1)</f>
        <v>2030</v>
      </c>
      <c r="D120" s="374">
        <f>IF(F119+SUM(E$99:E119)=D$92,F119,D$92-SUM(E$99:E119))</f>
        <v>20666309.82098965</v>
      </c>
      <c r="E120" s="522">
        <f>IF(+J96&lt;F119,J96,D120)</f>
        <v>881633.92857142852</v>
      </c>
      <c r="F120" s="523">
        <f t="shared" si="34"/>
        <v>19784675.892418221</v>
      </c>
      <c r="G120" s="523">
        <f t="shared" si="35"/>
        <v>20225492.856703937</v>
      </c>
      <c r="H120" s="526">
        <f t="shared" si="36"/>
        <v>3155871.2068584948</v>
      </c>
      <c r="I120" s="577">
        <f t="shared" si="37"/>
        <v>3155871.2068584948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>
      <c r="B121" s="195" t="str">
        <f t="shared" si="28"/>
        <v/>
      </c>
      <c r="C121" s="507">
        <f>IF(D93="","-",+C120+1)</f>
        <v>2031</v>
      </c>
      <c r="D121" s="374">
        <f>IF(F120+SUM(E$99:E120)=D$92,F120,D$92-SUM(E$99:E120))</f>
        <v>19784675.892418221</v>
      </c>
      <c r="E121" s="522">
        <f>IF(+J96&lt;F120,J96,D121)</f>
        <v>881633.92857142852</v>
      </c>
      <c r="F121" s="523">
        <f t="shared" si="34"/>
        <v>18903041.963846792</v>
      </c>
      <c r="G121" s="523">
        <f t="shared" si="35"/>
        <v>19343858.928132504</v>
      </c>
      <c r="H121" s="526">
        <f t="shared" si="36"/>
        <v>3056736.6759788068</v>
      </c>
      <c r="I121" s="577">
        <f t="shared" si="37"/>
        <v>3056736.6759788068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>
      <c r="B122" s="195" t="str">
        <f t="shared" si="28"/>
        <v/>
      </c>
      <c r="C122" s="507">
        <f>IF(D93="","-",+C121+1)</f>
        <v>2032</v>
      </c>
      <c r="D122" s="374">
        <f>IF(F121+SUM(E$99:E121)=D$92,F121,D$92-SUM(E$99:E121))</f>
        <v>18903041.963846792</v>
      </c>
      <c r="E122" s="522">
        <f>IF(+J96&lt;F121,J96,D122)</f>
        <v>881633.92857142852</v>
      </c>
      <c r="F122" s="523">
        <f t="shared" si="34"/>
        <v>18021408.035275362</v>
      </c>
      <c r="G122" s="523">
        <f t="shared" si="35"/>
        <v>18462224.999561079</v>
      </c>
      <c r="H122" s="526">
        <f t="shared" si="36"/>
        <v>2957602.1450991193</v>
      </c>
      <c r="I122" s="577">
        <f t="shared" si="37"/>
        <v>2957602.1450991193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>
      <c r="B123" s="195" t="str">
        <f t="shared" si="28"/>
        <v/>
      </c>
      <c r="C123" s="507">
        <f>IF(D93="","-",+C122+1)</f>
        <v>2033</v>
      </c>
      <c r="D123" s="374">
        <f>IF(F122+SUM(E$99:E122)=D$92,F122,D$92-SUM(E$99:E122))</f>
        <v>18021408.035275362</v>
      </c>
      <c r="E123" s="522">
        <f>IF(+J96&lt;F122,J96,D123)</f>
        <v>881633.92857142852</v>
      </c>
      <c r="F123" s="523">
        <f t="shared" si="34"/>
        <v>17139774.106703933</v>
      </c>
      <c r="G123" s="523">
        <f t="shared" si="35"/>
        <v>17580591.070989646</v>
      </c>
      <c r="H123" s="526">
        <f t="shared" si="36"/>
        <v>2858467.6142194308</v>
      </c>
      <c r="I123" s="577">
        <f t="shared" si="37"/>
        <v>2858467.6142194308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>
      <c r="B124" s="195" t="str">
        <f t="shared" si="28"/>
        <v/>
      </c>
      <c r="C124" s="507">
        <f>IF(D93="","-",+C123+1)</f>
        <v>2034</v>
      </c>
      <c r="D124" s="374">
        <f>IF(F123+SUM(E$99:E123)=D$92,F123,D$92-SUM(E$99:E123))</f>
        <v>17139774.106703933</v>
      </c>
      <c r="E124" s="522">
        <f>IF(+J96&lt;F123,J96,D124)</f>
        <v>881633.92857142852</v>
      </c>
      <c r="F124" s="523">
        <f t="shared" si="34"/>
        <v>16258140.178132504</v>
      </c>
      <c r="G124" s="523">
        <f t="shared" si="35"/>
        <v>16698957.142418219</v>
      </c>
      <c r="H124" s="526">
        <f t="shared" si="36"/>
        <v>2759333.0833397433</v>
      </c>
      <c r="I124" s="577">
        <f t="shared" si="37"/>
        <v>2759333.0833397433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>
      <c r="B125" s="195" t="str">
        <f t="shared" si="28"/>
        <v/>
      </c>
      <c r="C125" s="507">
        <f>IF(D93="","-",+C124+1)</f>
        <v>2035</v>
      </c>
      <c r="D125" s="374">
        <f>IF(F124+SUM(E$99:E124)=D$92,F124,D$92-SUM(E$99:E124))</f>
        <v>16258140.178132504</v>
      </c>
      <c r="E125" s="522">
        <f>IF(+J96&lt;F124,J96,D125)</f>
        <v>881633.92857142852</v>
      </c>
      <c r="F125" s="523">
        <f t="shared" si="34"/>
        <v>15376506.249561075</v>
      </c>
      <c r="G125" s="523">
        <f t="shared" si="35"/>
        <v>15817323.21384679</v>
      </c>
      <c r="H125" s="526">
        <f t="shared" si="36"/>
        <v>2660198.5524600558</v>
      </c>
      <c r="I125" s="577">
        <f t="shared" si="37"/>
        <v>2660198.5524600558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>
      <c r="B126" s="195" t="str">
        <f t="shared" si="28"/>
        <v/>
      </c>
      <c r="C126" s="507">
        <f>IF(D93="","-",+C125+1)</f>
        <v>2036</v>
      </c>
      <c r="D126" s="374">
        <f>IF(F125+SUM(E$99:E125)=D$92,F125,D$92-SUM(E$99:E125))</f>
        <v>15376506.249561075</v>
      </c>
      <c r="E126" s="522">
        <f>IF(+J96&lt;F125,J96,D126)</f>
        <v>881633.92857142852</v>
      </c>
      <c r="F126" s="523">
        <f t="shared" si="34"/>
        <v>14494872.320989646</v>
      </c>
      <c r="G126" s="523">
        <f t="shared" si="35"/>
        <v>14935689.285275361</v>
      </c>
      <c r="H126" s="526">
        <f t="shared" si="36"/>
        <v>2561064.0215803678</v>
      </c>
      <c r="I126" s="577">
        <f t="shared" si="37"/>
        <v>2561064.0215803678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>
      <c r="B127" s="195" t="str">
        <f t="shared" si="28"/>
        <v/>
      </c>
      <c r="C127" s="507">
        <f>IF(D93="","-",+C126+1)</f>
        <v>2037</v>
      </c>
      <c r="D127" s="374">
        <f>IF(F126+SUM(E$99:E126)=D$92,F126,D$92-SUM(E$99:E126))</f>
        <v>14494872.320989646</v>
      </c>
      <c r="E127" s="522">
        <f>IF(+J96&lt;F126,J96,D127)</f>
        <v>881633.92857142852</v>
      </c>
      <c r="F127" s="523">
        <f t="shared" si="34"/>
        <v>13613238.392418217</v>
      </c>
      <c r="G127" s="523">
        <f t="shared" si="35"/>
        <v>14054055.356703931</v>
      </c>
      <c r="H127" s="526">
        <f t="shared" si="36"/>
        <v>2461929.4907006803</v>
      </c>
      <c r="I127" s="577">
        <f t="shared" si="37"/>
        <v>2461929.4907006803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>
      <c r="B128" s="195" t="str">
        <f t="shared" si="28"/>
        <v/>
      </c>
      <c r="C128" s="507">
        <f>IF(D93="","-",+C127+1)</f>
        <v>2038</v>
      </c>
      <c r="D128" s="374">
        <f>IF(F127+SUM(E$99:E127)=D$92,F127,D$92-SUM(E$99:E127))</f>
        <v>13613238.392418217</v>
      </c>
      <c r="E128" s="522">
        <f>IF(+J96&lt;F127,J96,D128)</f>
        <v>881633.92857142852</v>
      </c>
      <c r="F128" s="523">
        <f t="shared" si="34"/>
        <v>12731604.463846788</v>
      </c>
      <c r="G128" s="523">
        <f t="shared" si="35"/>
        <v>13172421.428132502</v>
      </c>
      <c r="H128" s="526">
        <f t="shared" si="36"/>
        <v>2362794.9598209923</v>
      </c>
      <c r="I128" s="577">
        <f t="shared" si="37"/>
        <v>2362794.9598209923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>
      <c r="B129" s="195" t="str">
        <f t="shared" si="28"/>
        <v/>
      </c>
      <c r="C129" s="507">
        <f>IF(D93="","-",+C128+1)</f>
        <v>2039</v>
      </c>
      <c r="D129" s="374">
        <f>IF(F128+SUM(E$99:E128)=D$92,F128,D$92-SUM(E$99:E128))</f>
        <v>12731604.463846788</v>
      </c>
      <c r="E129" s="522">
        <f>IF(+J96&lt;F128,J96,D129)</f>
        <v>881633.92857142852</v>
      </c>
      <c r="F129" s="523">
        <f t="shared" si="34"/>
        <v>11849970.535275359</v>
      </c>
      <c r="G129" s="523">
        <f t="shared" si="35"/>
        <v>12290787.499561073</v>
      </c>
      <c r="H129" s="526">
        <f t="shared" si="36"/>
        <v>2263660.4289413048</v>
      </c>
      <c r="I129" s="577">
        <f t="shared" si="37"/>
        <v>2263660.4289413048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>
      <c r="B130" s="195" t="str">
        <f t="shared" si="28"/>
        <v/>
      </c>
      <c r="C130" s="507">
        <f>IF(D93="","-",+C129+1)</f>
        <v>2040</v>
      </c>
      <c r="D130" s="374">
        <f>IF(F129+SUM(E$99:E129)=D$92,F129,D$92-SUM(E$99:E129))</f>
        <v>11849970.535275359</v>
      </c>
      <c r="E130" s="522">
        <f>IF(+J96&lt;F129,J96,D130)</f>
        <v>881633.92857142852</v>
      </c>
      <c r="F130" s="523">
        <f t="shared" si="34"/>
        <v>10968336.60670393</v>
      </c>
      <c r="G130" s="523">
        <f t="shared" si="35"/>
        <v>11409153.570989644</v>
      </c>
      <c r="H130" s="526">
        <f t="shared" si="36"/>
        <v>2164525.8980616168</v>
      </c>
      <c r="I130" s="577">
        <f t="shared" si="37"/>
        <v>2164525.8980616168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>
      <c r="B131" s="195" t="str">
        <f t="shared" si="28"/>
        <v/>
      </c>
      <c r="C131" s="507">
        <f>IF(D93="","-",+C130+1)</f>
        <v>2041</v>
      </c>
      <c r="D131" s="374">
        <f>IF(F130+SUM(E$99:E130)=D$92,F130,D$92-SUM(E$99:E130))</f>
        <v>10968336.60670393</v>
      </c>
      <c r="E131" s="522">
        <f>IF(+J96&lt;F130,J96,D131)</f>
        <v>881633.92857142852</v>
      </c>
      <c r="F131" s="523">
        <f t="shared" ref="F131:F154" si="38">+D131-E131</f>
        <v>10086702.6781325</v>
      </c>
      <c r="G131" s="523">
        <f t="shared" ref="G131:G154" si="39">+(F131+D131)/2</f>
        <v>10527519.642418215</v>
      </c>
      <c r="H131" s="526">
        <f t="shared" si="36"/>
        <v>2065391.3671819293</v>
      </c>
      <c r="I131" s="577">
        <f t="shared" si="37"/>
        <v>2065391.3671819293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>
      <c r="B132" s="195" t="str">
        <f t="shared" si="28"/>
        <v/>
      </c>
      <c r="C132" s="507">
        <f>IF(D93="","-",+C131+1)</f>
        <v>2042</v>
      </c>
      <c r="D132" s="374">
        <f>IF(F131+SUM(E$99:E131)=D$92,F131,D$92-SUM(E$99:E131))</f>
        <v>10086702.6781325</v>
      </c>
      <c r="E132" s="522">
        <f>IF(+J96&lt;F131,J96,D132)</f>
        <v>881633.92857142852</v>
      </c>
      <c r="F132" s="523">
        <f t="shared" si="38"/>
        <v>9205068.7495610714</v>
      </c>
      <c r="G132" s="523">
        <f t="shared" si="39"/>
        <v>9645885.7138467859</v>
      </c>
      <c r="H132" s="526">
        <f t="shared" si="36"/>
        <v>1966256.8363022413</v>
      </c>
      <c r="I132" s="577">
        <f t="shared" si="37"/>
        <v>1966256.8363022413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>
      <c r="B133" s="195" t="str">
        <f t="shared" si="28"/>
        <v/>
      </c>
      <c r="C133" s="507">
        <f>IF(D93="","-",+C132+1)</f>
        <v>2043</v>
      </c>
      <c r="D133" s="374">
        <f>IF(F132+SUM(E$99:E132)=D$92,F132,D$92-SUM(E$99:E132))</f>
        <v>9205068.7495610714</v>
      </c>
      <c r="E133" s="522">
        <f>IF(+J96&lt;F132,J96,D133)</f>
        <v>881633.92857142852</v>
      </c>
      <c r="F133" s="523">
        <f t="shared" si="38"/>
        <v>8323434.8209896432</v>
      </c>
      <c r="G133" s="523">
        <f t="shared" si="39"/>
        <v>8764251.7852753568</v>
      </c>
      <c r="H133" s="526">
        <f t="shared" si="36"/>
        <v>1867122.3054225536</v>
      </c>
      <c r="I133" s="577">
        <f t="shared" si="37"/>
        <v>1867122.3054225536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>
      <c r="B134" s="195" t="str">
        <f t="shared" si="28"/>
        <v/>
      </c>
      <c r="C134" s="507">
        <f>IF(D93="","-",+C133+1)</f>
        <v>2044</v>
      </c>
      <c r="D134" s="374">
        <f>IF(F133+SUM(E$99:E133)=D$92,F133,D$92-SUM(E$99:E133))</f>
        <v>8323434.8209896432</v>
      </c>
      <c r="E134" s="522">
        <f>IF(+J96&lt;F133,J96,D134)</f>
        <v>881633.92857142852</v>
      </c>
      <c r="F134" s="523">
        <f t="shared" si="38"/>
        <v>7441800.8924182151</v>
      </c>
      <c r="G134" s="523">
        <f t="shared" si="39"/>
        <v>7882617.8567039296</v>
      </c>
      <c r="H134" s="526">
        <f t="shared" si="36"/>
        <v>1767987.774542866</v>
      </c>
      <c r="I134" s="577">
        <f t="shared" si="37"/>
        <v>1767987.774542866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>
      <c r="B135" s="195" t="str">
        <f t="shared" si="28"/>
        <v/>
      </c>
      <c r="C135" s="507">
        <f>IF(D93="","-",+C134+1)</f>
        <v>2045</v>
      </c>
      <c r="D135" s="374">
        <f>IF(F134+SUM(E$99:E134)=D$92,F134,D$92-SUM(E$99:E134))</f>
        <v>7441800.8924182151</v>
      </c>
      <c r="E135" s="522">
        <f>IF(+J96&lt;F134,J96,D135)</f>
        <v>881633.92857142852</v>
      </c>
      <c r="F135" s="523">
        <f t="shared" si="38"/>
        <v>6560166.9638467869</v>
      </c>
      <c r="G135" s="523">
        <f t="shared" si="39"/>
        <v>7000983.9281325005</v>
      </c>
      <c r="H135" s="526">
        <f t="shared" si="36"/>
        <v>1668853.2436631783</v>
      </c>
      <c r="I135" s="577">
        <f t="shared" si="37"/>
        <v>1668853.2436631783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>
      <c r="B136" s="195" t="str">
        <f t="shared" si="28"/>
        <v/>
      </c>
      <c r="C136" s="507">
        <f>IF(D93="","-",+C135+1)</f>
        <v>2046</v>
      </c>
      <c r="D136" s="374">
        <f>IF(F135+SUM(E$99:E135)=D$92,F135,D$92-SUM(E$99:E135))</f>
        <v>6560166.9638467869</v>
      </c>
      <c r="E136" s="522">
        <f>IF(+J96&lt;F135,J96,D136)</f>
        <v>881633.92857142852</v>
      </c>
      <c r="F136" s="523">
        <f t="shared" si="38"/>
        <v>5678533.0352753587</v>
      </c>
      <c r="G136" s="523">
        <f t="shared" si="39"/>
        <v>6119349.9995610733</v>
      </c>
      <c r="H136" s="526">
        <f t="shared" si="36"/>
        <v>1569718.7127834908</v>
      </c>
      <c r="I136" s="577">
        <f t="shared" si="37"/>
        <v>1569718.7127834908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>
      <c r="B137" s="195" t="str">
        <f t="shared" si="28"/>
        <v/>
      </c>
      <c r="C137" s="507">
        <f>IF(D93="","-",+C136+1)</f>
        <v>2047</v>
      </c>
      <c r="D137" s="374">
        <f>IF(F136+SUM(E$99:E136)=D$92,F136,D$92-SUM(E$99:E136))</f>
        <v>5678533.0352753587</v>
      </c>
      <c r="E137" s="522">
        <f>IF(+J96&lt;F136,J96,D137)</f>
        <v>881633.92857142852</v>
      </c>
      <c r="F137" s="523">
        <f t="shared" si="38"/>
        <v>4796899.1067039305</v>
      </c>
      <c r="G137" s="523">
        <f t="shared" si="39"/>
        <v>5237716.0709896442</v>
      </c>
      <c r="H137" s="526">
        <f t="shared" si="36"/>
        <v>1470584.181903803</v>
      </c>
      <c r="I137" s="577">
        <f t="shared" si="37"/>
        <v>1470584.181903803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>
      <c r="B138" s="195" t="str">
        <f t="shared" si="28"/>
        <v/>
      </c>
      <c r="C138" s="507">
        <f>IF(D93="","-",+C137+1)</f>
        <v>2048</v>
      </c>
      <c r="D138" s="374">
        <f>IF(F137+SUM(E$99:E137)=D$92,F137,D$92-SUM(E$99:E137))</f>
        <v>4796899.1067039305</v>
      </c>
      <c r="E138" s="522">
        <f>IF(+J96&lt;F137,J96,D138)</f>
        <v>881633.92857142852</v>
      </c>
      <c r="F138" s="523">
        <f t="shared" si="38"/>
        <v>3915265.1781325019</v>
      </c>
      <c r="G138" s="523">
        <f t="shared" si="39"/>
        <v>4356082.142418216</v>
      </c>
      <c r="H138" s="526">
        <f t="shared" si="36"/>
        <v>1371449.6510241153</v>
      </c>
      <c r="I138" s="577">
        <f t="shared" si="37"/>
        <v>1371449.6510241153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>
      <c r="B139" s="195" t="str">
        <f t="shared" si="28"/>
        <v/>
      </c>
      <c r="C139" s="507">
        <f>IF(D93="","-",+C138+1)</f>
        <v>2049</v>
      </c>
      <c r="D139" s="374">
        <f>IF(F138+SUM(E$99:E138)=D$92,F138,D$92-SUM(E$99:E138))</f>
        <v>3915265.1781325019</v>
      </c>
      <c r="E139" s="522">
        <f>IF(+J96&lt;F138,J96,D139)</f>
        <v>881633.92857142852</v>
      </c>
      <c r="F139" s="523">
        <f t="shared" si="38"/>
        <v>3033631.2495610733</v>
      </c>
      <c r="G139" s="523">
        <f t="shared" si="39"/>
        <v>3474448.2138467878</v>
      </c>
      <c r="H139" s="526">
        <f t="shared" si="36"/>
        <v>1272315.1201444278</v>
      </c>
      <c r="I139" s="577">
        <f t="shared" si="37"/>
        <v>1272315.1201444278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>
      <c r="B140" s="195" t="str">
        <f t="shared" si="28"/>
        <v/>
      </c>
      <c r="C140" s="507">
        <f>IF(D93="","-",+C139+1)</f>
        <v>2050</v>
      </c>
      <c r="D140" s="374">
        <f>IF(F139+SUM(E$99:E139)=D$92,F139,D$92-SUM(E$99:E139))</f>
        <v>3033631.2495610733</v>
      </c>
      <c r="E140" s="522">
        <f>IF(+J96&lt;F139,J96,D140)</f>
        <v>881633.92857142852</v>
      </c>
      <c r="F140" s="523">
        <f t="shared" si="38"/>
        <v>2151997.3209896446</v>
      </c>
      <c r="G140" s="523">
        <f t="shared" si="39"/>
        <v>2592814.2852753587</v>
      </c>
      <c r="H140" s="526">
        <f t="shared" si="36"/>
        <v>1173180.58926474</v>
      </c>
      <c r="I140" s="577">
        <f t="shared" si="37"/>
        <v>1173180.58926474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>
      <c r="B141" s="195" t="str">
        <f t="shared" si="28"/>
        <v/>
      </c>
      <c r="C141" s="507">
        <f>IF(D93="","-",+C140+1)</f>
        <v>2051</v>
      </c>
      <c r="D141" s="374">
        <f>IF(F140+SUM(E$99:E140)=D$92,F140,D$92-SUM(E$99:E140))</f>
        <v>2151997.3209896446</v>
      </c>
      <c r="E141" s="522">
        <f>IF(+J96&lt;F140,J96,D141)</f>
        <v>881633.92857142852</v>
      </c>
      <c r="F141" s="523">
        <f t="shared" si="38"/>
        <v>1270363.392418216</v>
      </c>
      <c r="G141" s="523">
        <f t="shared" si="39"/>
        <v>1711180.3567039303</v>
      </c>
      <c r="H141" s="526">
        <f t="shared" si="36"/>
        <v>1074046.0583850523</v>
      </c>
      <c r="I141" s="577">
        <f t="shared" si="37"/>
        <v>1074046.0583850523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>
      <c r="B142" s="195" t="str">
        <f t="shared" si="28"/>
        <v/>
      </c>
      <c r="C142" s="507">
        <f>IF(D93="","-",+C141+1)</f>
        <v>2052</v>
      </c>
      <c r="D142" s="374">
        <f>IF(F141+SUM(E$99:E141)=D$92,F141,D$92-SUM(E$99:E141))</f>
        <v>1270363.392418216</v>
      </c>
      <c r="E142" s="522">
        <f>IF(+J96&lt;F141,J96,D142)</f>
        <v>881633.92857142852</v>
      </c>
      <c r="F142" s="523">
        <f t="shared" si="38"/>
        <v>388729.46384678746</v>
      </c>
      <c r="G142" s="523">
        <f t="shared" si="39"/>
        <v>829546.42813250166</v>
      </c>
      <c r="H142" s="526">
        <f t="shared" si="36"/>
        <v>974911.5275053645</v>
      </c>
      <c r="I142" s="577">
        <f t="shared" si="37"/>
        <v>974911.5275053645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>
      <c r="B143" s="195" t="str">
        <f t="shared" si="28"/>
        <v/>
      </c>
      <c r="C143" s="507">
        <f>IF(D93="","-",+C142+1)</f>
        <v>2053</v>
      </c>
      <c r="D143" s="374">
        <f>IF(F142+SUM(E$99:E142)=D$92,F142,D$92-SUM(E$99:E142))</f>
        <v>388729.46384678746</v>
      </c>
      <c r="E143" s="522">
        <f>IF(+J96&lt;F142,J96,D143)</f>
        <v>388729.46384678746</v>
      </c>
      <c r="F143" s="523">
        <f t="shared" si="38"/>
        <v>0</v>
      </c>
      <c r="G143" s="523">
        <f t="shared" si="39"/>
        <v>194364.73192339373</v>
      </c>
      <c r="H143" s="526">
        <f t="shared" si="36"/>
        <v>410584.63059383357</v>
      </c>
      <c r="I143" s="577">
        <f t="shared" si="37"/>
        <v>410584.63059383357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>
      <c r="B144" s="195" t="str">
        <f t="shared" si="28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8"/>
        <v>0</v>
      </c>
      <c r="G144" s="523">
        <f t="shared" si="39"/>
        <v>0</v>
      </c>
      <c r="H144" s="526">
        <f t="shared" si="36"/>
        <v>0</v>
      </c>
      <c r="I144" s="577">
        <f t="shared" si="37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>
      <c r="B145" s="195" t="str">
        <f t="shared" si="28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8"/>
        <v>0</v>
      </c>
      <c r="G145" s="523">
        <f t="shared" si="39"/>
        <v>0</v>
      </c>
      <c r="H145" s="526">
        <f t="shared" si="36"/>
        <v>0</v>
      </c>
      <c r="I145" s="577">
        <f t="shared" si="37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>
      <c r="B146" s="195" t="str">
        <f t="shared" si="28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8"/>
        <v>0</v>
      </c>
      <c r="G146" s="523">
        <f t="shared" si="39"/>
        <v>0</v>
      </c>
      <c r="H146" s="526">
        <f t="shared" si="36"/>
        <v>0</v>
      </c>
      <c r="I146" s="577">
        <f t="shared" si="37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>
      <c r="B147" s="195" t="str">
        <f t="shared" si="28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8"/>
        <v>0</v>
      </c>
      <c r="G147" s="523">
        <f t="shared" si="39"/>
        <v>0</v>
      </c>
      <c r="H147" s="526">
        <f t="shared" si="36"/>
        <v>0</v>
      </c>
      <c r="I147" s="577">
        <f t="shared" si="37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>
      <c r="B148" s="195" t="str">
        <f t="shared" si="28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8"/>
        <v>0</v>
      </c>
      <c r="G148" s="523">
        <f t="shared" si="39"/>
        <v>0</v>
      </c>
      <c r="H148" s="526">
        <f t="shared" si="36"/>
        <v>0</v>
      </c>
      <c r="I148" s="577">
        <f t="shared" si="37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>
      <c r="B149" s="195" t="str">
        <f t="shared" si="28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8"/>
        <v>0</v>
      </c>
      <c r="G149" s="523">
        <f t="shared" si="39"/>
        <v>0</v>
      </c>
      <c r="H149" s="526">
        <f t="shared" si="36"/>
        <v>0</v>
      </c>
      <c r="I149" s="577">
        <f t="shared" si="37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>
      <c r="B150" s="195" t="str">
        <f t="shared" si="28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8"/>
        <v>0</v>
      </c>
      <c r="G150" s="523">
        <f t="shared" si="39"/>
        <v>0</v>
      </c>
      <c r="H150" s="526">
        <f t="shared" si="36"/>
        <v>0</v>
      </c>
      <c r="I150" s="577">
        <f t="shared" si="37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>
      <c r="B151" s="195" t="str">
        <f t="shared" si="28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8"/>
        <v>0</v>
      </c>
      <c r="G151" s="523">
        <f t="shared" si="39"/>
        <v>0</v>
      </c>
      <c r="H151" s="526">
        <f t="shared" si="36"/>
        <v>0</v>
      </c>
      <c r="I151" s="577">
        <f t="shared" si="37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>
      <c r="B152" s="195" t="str">
        <f t="shared" si="28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8"/>
        <v>0</v>
      </c>
      <c r="G152" s="523">
        <f t="shared" si="39"/>
        <v>0</v>
      </c>
      <c r="H152" s="526">
        <f t="shared" si="36"/>
        <v>0</v>
      </c>
      <c r="I152" s="577">
        <f t="shared" si="37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>
      <c r="B153" s="195" t="str">
        <f t="shared" si="28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8"/>
        <v>0</v>
      </c>
      <c r="G153" s="523">
        <f t="shared" si="39"/>
        <v>0</v>
      </c>
      <c r="H153" s="526">
        <f t="shared" si="36"/>
        <v>0</v>
      </c>
      <c r="I153" s="577">
        <f t="shared" si="37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8"/>
        <v>0</v>
      </c>
      <c r="G154" s="528">
        <f t="shared" si="39"/>
        <v>0</v>
      </c>
      <c r="H154" s="530">
        <f t="shared" si="36"/>
        <v>0</v>
      </c>
      <c r="I154" s="579">
        <f t="shared" si="37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>
      <c r="C155" s="374" t="s">
        <v>78</v>
      </c>
      <c r="D155" s="375"/>
      <c r="E155" s="375">
        <f>SUM(E99:E154)</f>
        <v>37028624.999999993</v>
      </c>
      <c r="F155" s="375"/>
      <c r="G155" s="375"/>
      <c r="H155" s="375">
        <f>SUM(H99:H154)</f>
        <v>129181823.04817836</v>
      </c>
      <c r="I155" s="375">
        <f>SUM(I99:I154)</f>
        <v>129181823.04817836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D5B595E4-66D8-4704-85BA-09622F46BC4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74</vt:i4>
      </vt:variant>
    </vt:vector>
  </HeadingPairs>
  <TitlesOfParts>
    <vt:vector size="152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s177040</cp:lastModifiedBy>
  <cp:lastPrinted>2020-04-20T20:30:04Z</cp:lastPrinted>
  <dcterms:created xsi:type="dcterms:W3CDTF">2009-05-11T14:02:48Z</dcterms:created>
  <dcterms:modified xsi:type="dcterms:W3CDTF">2021-11-01T15:21:49Z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</Properties>
</file>